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Dkaji\Desktop\viostor-formula\"/>
    </mc:Choice>
  </mc:AlternateContent>
  <bookViews>
    <workbookView xWindow="120" yWindow="45" windowWidth="23715" windowHeight="10530"/>
  </bookViews>
  <sheets>
    <sheet name="機種" sheetId="3" r:id="rId1"/>
    <sheet name="録画日数" sheetId="2" r:id="rId2"/>
    <sheet name="画角" sheetId="1" r:id="rId3"/>
    <sheet name="IDパス" sheetId="4" r:id="rId4"/>
  </sheets>
  <definedNames>
    <definedName name="_xlnm.Print_Area" localSheetId="0">機種!$A$1:$AG$20</definedName>
    <definedName name="_xlnm.Print_Area" localSheetId="1">録画日数!$A$1:$K$28</definedName>
  </definedNames>
  <calcPr calcId="152511"/>
</workbook>
</file>

<file path=xl/calcChain.xml><?xml version="1.0" encoding="utf-8"?>
<calcChain xmlns="http://schemas.openxmlformats.org/spreadsheetml/2006/main">
  <c r="V69" i="2" l="1"/>
  <c r="X68" i="2"/>
  <c r="X67" i="2"/>
  <c r="W67" i="2"/>
  <c r="W66" i="2"/>
  <c r="V66" i="2"/>
  <c r="V65" i="2"/>
  <c r="X64" i="2"/>
  <c r="X63" i="2"/>
  <c r="W63" i="2"/>
  <c r="W62" i="2"/>
  <c r="V62" i="2"/>
  <c r="V61" i="2"/>
  <c r="X60" i="2"/>
  <c r="X59" i="2"/>
  <c r="W59" i="2"/>
  <c r="W58" i="2"/>
  <c r="V58" i="2"/>
  <c r="V57" i="2"/>
  <c r="X56" i="2"/>
  <c r="X55" i="2"/>
  <c r="W55" i="2"/>
  <c r="W54" i="2"/>
  <c r="V54" i="2"/>
  <c r="V53" i="2"/>
  <c r="X52" i="2"/>
  <c r="X51" i="2"/>
  <c r="W51" i="2"/>
  <c r="W50" i="2"/>
  <c r="V50" i="2"/>
  <c r="V49" i="2"/>
  <c r="X48" i="2"/>
  <c r="X47" i="2"/>
  <c r="W47" i="2"/>
  <c r="W46" i="2"/>
  <c r="V46" i="2"/>
  <c r="V45" i="2"/>
  <c r="X44" i="2"/>
  <c r="X43" i="2"/>
  <c r="W43" i="2"/>
  <c r="W42" i="2"/>
  <c r="V42" i="2"/>
  <c r="V41" i="2"/>
  <c r="X40" i="2"/>
  <c r="V40" i="2"/>
  <c r="W40" i="2"/>
  <c r="W41" i="2"/>
  <c r="X41" i="2"/>
  <c r="X42" i="2"/>
  <c r="V43" i="2"/>
  <c r="V44" i="2"/>
  <c r="W44" i="2"/>
  <c r="W45" i="2"/>
  <c r="X45" i="2"/>
  <c r="X46" i="2"/>
  <c r="V47" i="2"/>
  <c r="V48" i="2"/>
  <c r="W48" i="2"/>
  <c r="W49" i="2"/>
  <c r="X49" i="2"/>
  <c r="X50" i="2"/>
  <c r="V51" i="2"/>
  <c r="V52" i="2"/>
  <c r="W52" i="2"/>
  <c r="W53" i="2"/>
  <c r="X53" i="2"/>
  <c r="X54" i="2"/>
  <c r="V55" i="2"/>
  <c r="V56" i="2"/>
  <c r="W56" i="2"/>
  <c r="W57" i="2"/>
  <c r="X57" i="2"/>
  <c r="X58" i="2"/>
  <c r="V59" i="2"/>
  <c r="V60" i="2"/>
  <c r="W60" i="2"/>
  <c r="W61" i="2"/>
  <c r="X61" i="2"/>
  <c r="X62" i="2"/>
  <c r="V63" i="2"/>
  <c r="V64" i="2"/>
  <c r="W64" i="2"/>
  <c r="W65" i="2"/>
  <c r="X65" i="2"/>
  <c r="X66" i="2"/>
  <c r="V67" i="2"/>
  <c r="V68" i="2"/>
  <c r="W68" i="2"/>
  <c r="W69" i="2"/>
  <c r="X69" i="2"/>
  <c r="E6" i="2"/>
  <c r="H6" i="2" s="1"/>
  <c r="P41" i="2"/>
  <c r="Q41" i="2"/>
  <c r="R41" i="2"/>
  <c r="S41" i="2"/>
  <c r="T41" i="2"/>
  <c r="U41" i="2"/>
  <c r="P42" i="2"/>
  <c r="Q42" i="2"/>
  <c r="R42" i="2"/>
  <c r="S42" i="2"/>
  <c r="T42" i="2"/>
  <c r="U42" i="2"/>
  <c r="P43" i="2"/>
  <c r="Q43" i="2"/>
  <c r="R43" i="2"/>
  <c r="S43" i="2"/>
  <c r="T43" i="2"/>
  <c r="U43" i="2"/>
  <c r="P44" i="2"/>
  <c r="Q44" i="2"/>
  <c r="R44" i="2"/>
  <c r="S44" i="2"/>
  <c r="T44" i="2"/>
  <c r="U44" i="2"/>
  <c r="P45" i="2"/>
  <c r="Q45" i="2"/>
  <c r="R45" i="2"/>
  <c r="S45" i="2"/>
  <c r="T45" i="2"/>
  <c r="U45" i="2"/>
  <c r="P46" i="2"/>
  <c r="Q46" i="2"/>
  <c r="R46" i="2"/>
  <c r="S46" i="2"/>
  <c r="T46" i="2"/>
  <c r="U46" i="2"/>
  <c r="P47" i="2"/>
  <c r="Q47" i="2"/>
  <c r="R47" i="2"/>
  <c r="S47" i="2"/>
  <c r="T47" i="2"/>
  <c r="U47" i="2"/>
  <c r="P48" i="2"/>
  <c r="Q48" i="2"/>
  <c r="R48" i="2"/>
  <c r="S48" i="2"/>
  <c r="T48" i="2"/>
  <c r="U48" i="2"/>
  <c r="P49" i="2"/>
  <c r="Q49" i="2"/>
  <c r="R49" i="2"/>
  <c r="S49" i="2"/>
  <c r="T49" i="2"/>
  <c r="U49" i="2"/>
  <c r="P50" i="2"/>
  <c r="Q50" i="2"/>
  <c r="R50" i="2"/>
  <c r="S50" i="2"/>
  <c r="T50" i="2"/>
  <c r="U50" i="2"/>
  <c r="P51" i="2"/>
  <c r="Q51" i="2"/>
  <c r="R51" i="2"/>
  <c r="S51" i="2"/>
  <c r="T51" i="2"/>
  <c r="U51" i="2"/>
  <c r="P52" i="2"/>
  <c r="Q52" i="2"/>
  <c r="R52" i="2"/>
  <c r="S52" i="2"/>
  <c r="T52" i="2"/>
  <c r="U52" i="2"/>
  <c r="P53" i="2"/>
  <c r="Q53" i="2"/>
  <c r="R53" i="2"/>
  <c r="S53" i="2"/>
  <c r="T53" i="2"/>
  <c r="U53" i="2"/>
  <c r="P54" i="2"/>
  <c r="Q54" i="2"/>
  <c r="R54" i="2"/>
  <c r="S54" i="2"/>
  <c r="T54" i="2"/>
  <c r="U54" i="2"/>
  <c r="P55" i="2"/>
  <c r="Q55" i="2"/>
  <c r="R55" i="2"/>
  <c r="S55" i="2"/>
  <c r="T55" i="2"/>
  <c r="U55" i="2"/>
  <c r="P56" i="2"/>
  <c r="Q56" i="2"/>
  <c r="R56" i="2"/>
  <c r="S56" i="2"/>
  <c r="T56" i="2"/>
  <c r="U56" i="2"/>
  <c r="P57" i="2"/>
  <c r="Q57" i="2"/>
  <c r="R57" i="2"/>
  <c r="S57" i="2"/>
  <c r="T57" i="2"/>
  <c r="U57" i="2"/>
  <c r="P58" i="2"/>
  <c r="Q58" i="2"/>
  <c r="R58" i="2"/>
  <c r="S58" i="2"/>
  <c r="T58" i="2"/>
  <c r="U58" i="2"/>
  <c r="P59" i="2"/>
  <c r="Q59" i="2"/>
  <c r="R59" i="2"/>
  <c r="S59" i="2"/>
  <c r="T59" i="2"/>
  <c r="U59" i="2"/>
  <c r="P60" i="2"/>
  <c r="Q60" i="2"/>
  <c r="R60" i="2"/>
  <c r="S60" i="2"/>
  <c r="T60" i="2"/>
  <c r="U60" i="2"/>
  <c r="P61" i="2"/>
  <c r="Q61" i="2"/>
  <c r="R61" i="2"/>
  <c r="S61" i="2"/>
  <c r="T61" i="2"/>
  <c r="U61" i="2"/>
  <c r="P62" i="2"/>
  <c r="Q62" i="2"/>
  <c r="R62" i="2"/>
  <c r="S62" i="2"/>
  <c r="T62" i="2"/>
  <c r="U62" i="2"/>
  <c r="P63" i="2"/>
  <c r="Q63" i="2"/>
  <c r="R63" i="2"/>
  <c r="S63" i="2"/>
  <c r="T63" i="2"/>
  <c r="U63" i="2"/>
  <c r="P64" i="2"/>
  <c r="Q64" i="2"/>
  <c r="R64" i="2"/>
  <c r="S64" i="2"/>
  <c r="T64" i="2"/>
  <c r="U64" i="2"/>
  <c r="P65" i="2"/>
  <c r="Q65" i="2"/>
  <c r="R65" i="2"/>
  <c r="S65" i="2"/>
  <c r="T65" i="2"/>
  <c r="U65" i="2"/>
  <c r="P66" i="2"/>
  <c r="Q66" i="2"/>
  <c r="R66" i="2"/>
  <c r="S66" i="2"/>
  <c r="T66" i="2"/>
  <c r="U66" i="2"/>
  <c r="P67" i="2"/>
  <c r="Q67" i="2"/>
  <c r="R67" i="2"/>
  <c r="S67" i="2"/>
  <c r="T67" i="2"/>
  <c r="U67" i="2"/>
  <c r="P68" i="2"/>
  <c r="Q68" i="2"/>
  <c r="R68" i="2"/>
  <c r="S68" i="2"/>
  <c r="T68" i="2"/>
  <c r="U68" i="2"/>
  <c r="P69" i="2"/>
  <c r="Q69" i="2"/>
  <c r="R69" i="2"/>
  <c r="S69" i="2"/>
  <c r="T69" i="2"/>
  <c r="U69" i="2"/>
  <c r="Q40" i="2"/>
  <c r="R40" i="2"/>
  <c r="S40" i="2"/>
  <c r="T40" i="2"/>
  <c r="U40" i="2"/>
  <c r="P40" i="2"/>
  <c r="AO4" i="3"/>
  <c r="I8" i="2"/>
  <c r="G8" i="2"/>
  <c r="C23" i="2"/>
  <c r="C22" i="2"/>
  <c r="K29" i="1"/>
  <c r="J26" i="1"/>
  <c r="I23" i="1"/>
  <c r="I20" i="1"/>
  <c r="I14" i="1"/>
  <c r="I15" i="1"/>
  <c r="I16" i="1"/>
  <c r="I17" i="1"/>
  <c r="I18" i="1"/>
  <c r="I19" i="1"/>
  <c r="I9" i="1"/>
  <c r="I10" i="1"/>
  <c r="I11" i="1"/>
  <c r="I12" i="1"/>
  <c r="I13" i="1"/>
  <c r="I8" i="1"/>
  <c r="I7" i="1"/>
  <c r="J11" i="3"/>
  <c r="F6" i="2" l="1"/>
  <c r="AO3" i="3"/>
  <c r="H8" i="2"/>
  <c r="D14" i="2" l="1"/>
  <c r="H19" i="2" s="1"/>
  <c r="V9" i="3"/>
  <c r="U10" i="3"/>
  <c r="U12" i="3"/>
  <c r="V10" i="3"/>
  <c r="V12" i="3"/>
  <c r="U11" i="3"/>
  <c r="V11" i="3"/>
  <c r="AC9" i="3"/>
  <c r="U9" i="3"/>
  <c r="AC10" i="3"/>
  <c r="AC12" i="3"/>
  <c r="AD10" i="3"/>
  <c r="AD12" i="3"/>
  <c r="AC11" i="3"/>
  <c r="AD11" i="3"/>
  <c r="AD9" i="3"/>
  <c r="Z8" i="3"/>
  <c r="AA8" i="3"/>
  <c r="AB7" i="3"/>
  <c r="Z7" i="3"/>
  <c r="Y12" i="3"/>
  <c r="Y11" i="3"/>
  <c r="AA11" i="3"/>
  <c r="AD7" i="3"/>
  <c r="W7" i="3"/>
  <c r="AC8" i="3"/>
  <c r="AB9" i="3"/>
  <c r="Z10" i="3"/>
  <c r="AB8" i="3"/>
  <c r="AB12" i="3"/>
  <c r="AA9" i="3"/>
  <c r="Y9" i="3"/>
  <c r="AA10" i="3"/>
  <c r="AA12" i="3"/>
  <c r="AB10" i="3"/>
  <c r="Y10" i="3"/>
  <c r="AD8" i="3"/>
  <c r="Z9" i="3"/>
  <c r="X7" i="3"/>
  <c r="S10" i="3"/>
  <c r="Y8" i="3"/>
  <c r="AD6" i="3"/>
  <c r="Z11" i="3"/>
  <c r="AB11" i="3"/>
  <c r="Z12" i="3"/>
  <c r="H17" i="2" l="1"/>
</calcChain>
</file>

<file path=xl/sharedStrings.xml><?xml version="1.0" encoding="utf-8"?>
<sst xmlns="http://schemas.openxmlformats.org/spreadsheetml/2006/main" count="1186" uniqueCount="224">
  <si>
    <t>θ</t>
    <phoneticPr fontId="1"/>
  </si>
  <si>
    <t>d</t>
    <phoneticPr fontId="1"/>
  </si>
  <si>
    <t>w</t>
    <phoneticPr fontId="1"/>
  </si>
  <si>
    <t>奥行き(m)</t>
    <rPh sb="0" eb="2">
      <t>オクユ</t>
    </rPh>
    <phoneticPr fontId="1"/>
  </si>
  <si>
    <t>画角(度)</t>
    <rPh sb="0" eb="2">
      <t>ガカク</t>
    </rPh>
    <rPh sb="3" eb="4">
      <t>ド</t>
    </rPh>
    <phoneticPr fontId="1"/>
  </si>
  <si>
    <t>幅(m)</t>
    <rPh sb="0" eb="1">
      <t>ハバ</t>
    </rPh>
    <phoneticPr fontId="1"/>
  </si>
  <si>
    <t>画角θを求める</t>
    <rPh sb="0" eb="2">
      <t>ガカク</t>
    </rPh>
    <rPh sb="4" eb="5">
      <t>モト</t>
    </rPh>
    <phoneticPr fontId="1"/>
  </si>
  <si>
    <t>奥行きdを求める</t>
    <rPh sb="0" eb="2">
      <t>オクユ</t>
    </rPh>
    <rPh sb="5" eb="6">
      <t>モト</t>
    </rPh>
    <phoneticPr fontId="1"/>
  </si>
  <si>
    <t>幅wを求める</t>
    <rPh sb="0" eb="1">
      <t>ハバ</t>
    </rPh>
    <rPh sb="3" eb="4">
      <t>モト</t>
    </rPh>
    <phoneticPr fontId="1"/>
  </si>
  <si>
    <t>一般的な例</t>
    <rPh sb="0" eb="3">
      <t>イッパンテキ</t>
    </rPh>
    <rPh sb="4" eb="5">
      <t>レイ</t>
    </rPh>
    <phoneticPr fontId="1"/>
  </si>
  <si>
    <t>広角レンズ</t>
    <rPh sb="0" eb="2">
      <t>コウカク</t>
    </rPh>
    <phoneticPr fontId="1"/>
  </si>
  <si>
    <t>一般的なレンズ</t>
    <rPh sb="0" eb="3">
      <t>イッパンテキ</t>
    </rPh>
    <phoneticPr fontId="1"/>
  </si>
  <si>
    <t>光学2倍程度</t>
    <rPh sb="0" eb="2">
      <t>コウガク</t>
    </rPh>
    <rPh sb="3" eb="6">
      <t>バイテイド</t>
    </rPh>
    <phoneticPr fontId="1"/>
  </si>
  <si>
    <t>光学5倍程度</t>
    <rPh sb="0" eb="2">
      <t>コウガク</t>
    </rPh>
    <rPh sb="3" eb="6">
      <t>バイテイド</t>
    </rPh>
    <phoneticPr fontId="1"/>
  </si>
  <si>
    <t>光学40倍程度</t>
    <rPh sb="0" eb="2">
      <t>コウガク</t>
    </rPh>
    <rPh sb="4" eb="7">
      <t>バイテイド</t>
    </rPh>
    <phoneticPr fontId="1"/>
  </si>
  <si>
    <t>光学10倍程度</t>
    <rPh sb="0" eb="2">
      <t>コウガク</t>
    </rPh>
    <rPh sb="4" eb="7">
      <t>バイテイド</t>
    </rPh>
    <phoneticPr fontId="1"/>
  </si>
  <si>
    <t>dとwを入力</t>
    <phoneticPr fontId="1"/>
  </si>
  <si>
    <t>θとwを入力</t>
    <phoneticPr fontId="1"/>
  </si>
  <si>
    <t>θとdを入力</t>
    <phoneticPr fontId="1"/>
  </si>
  <si>
    <t>画　角　の　計　算</t>
    <rPh sb="0" eb="1">
      <t>ガ</t>
    </rPh>
    <rPh sb="2" eb="3">
      <t>カド</t>
    </rPh>
    <rPh sb="6" eb="7">
      <t>ケイ</t>
    </rPh>
    <rPh sb="8" eb="9">
      <t>サン</t>
    </rPh>
    <phoneticPr fontId="1"/>
  </si>
  <si>
    <t>解像度</t>
    <rPh sb="0" eb="3">
      <t>カイゾウド</t>
    </rPh>
    <phoneticPr fontId="1"/>
  </si>
  <si>
    <t>録画日数の簡易計算</t>
    <rPh sb="0" eb="4">
      <t>ロクガニッスウ</t>
    </rPh>
    <rPh sb="5" eb="9">
      <t>カンイケイサン</t>
    </rPh>
    <phoneticPr fontId="1"/>
  </si>
  <si>
    <t>コマ数</t>
    <rPh sb="2" eb="3">
      <t>スウ</t>
    </rPh>
    <phoneticPr fontId="1"/>
  </si>
  <si>
    <t>fps</t>
    <phoneticPr fontId="1"/>
  </si>
  <si>
    <t>カメラ台数</t>
    <rPh sb="3" eb="5">
      <t>ダイスウ</t>
    </rPh>
    <phoneticPr fontId="1"/>
  </si>
  <si>
    <t>台</t>
    <rPh sb="0" eb="1">
      <t>ダイ</t>
    </rPh>
    <phoneticPr fontId="1"/>
  </si>
  <si>
    <t>1日あたり</t>
    <rPh sb="1" eb="2">
      <t>ニチ</t>
    </rPh>
    <phoneticPr fontId="1"/>
  </si>
  <si>
    <t>圧縮</t>
    <rPh sb="0" eb="2">
      <t>アッシュク</t>
    </rPh>
    <phoneticPr fontId="1"/>
  </si>
  <si>
    <t>GB</t>
    <phoneticPr fontId="1"/>
  </si>
  <si>
    <t>1枚あたり</t>
    <rPh sb="1" eb="2">
      <t>マイ</t>
    </rPh>
    <phoneticPr fontId="1"/>
  </si>
  <si>
    <t>KB</t>
    <phoneticPr fontId="1"/>
  </si>
  <si>
    <t>→</t>
    <phoneticPr fontId="1"/>
  </si>
  <si>
    <t>保存日数</t>
    <rPh sb="0" eb="4">
      <t>ホゾンニッスウ</t>
    </rPh>
    <phoneticPr fontId="1"/>
  </si>
  <si>
    <t>日</t>
    <rPh sb="0" eb="1">
      <t>ニチ</t>
    </rPh>
    <phoneticPr fontId="1"/>
  </si>
  <si>
    <t>TB</t>
    <phoneticPr fontId="1"/>
  </si>
  <si>
    <t>結　果</t>
    <rPh sb="0" eb="1">
      <t>ムスビ</t>
    </rPh>
    <rPh sb="2" eb="3">
      <t>ハテ</t>
    </rPh>
    <phoneticPr fontId="1"/>
  </si>
  <si>
    <t>「保存日数から必要HDD容量の算出」または「必要HDD容量から保存日数の算出」ができます。</t>
    <rPh sb="1" eb="5">
      <t>ホゾンニッスウ</t>
    </rPh>
    <rPh sb="7" eb="9">
      <t>ヒツヨウ</t>
    </rPh>
    <rPh sb="12" eb="14">
      <t>ヨウリョウ</t>
    </rPh>
    <rPh sb="15" eb="17">
      <t>サンシュツ</t>
    </rPh>
    <rPh sb="22" eb="24">
      <t>ヒツヨウ</t>
    </rPh>
    <rPh sb="27" eb="29">
      <t>ヨウリョウ</t>
    </rPh>
    <rPh sb="31" eb="35">
      <t>ホゾンニッスウ</t>
    </rPh>
    <rPh sb="36" eb="38">
      <t>サンシュツ</t>
    </rPh>
    <phoneticPr fontId="1"/>
  </si>
  <si>
    <t>M-JPEGの場合の画像1枚のサイズ概算</t>
    <rPh sb="7" eb="9">
      <t>バアイ</t>
    </rPh>
    <rPh sb="10" eb="12">
      <t>ガゾウ</t>
    </rPh>
    <rPh sb="13" eb="14">
      <t>マイ</t>
    </rPh>
    <rPh sb="18" eb="20">
      <t>ガイサン</t>
    </rPh>
    <phoneticPr fontId="1"/>
  </si>
  <si>
    <t>数</t>
    <rPh sb="0" eb="1">
      <t>カズ</t>
    </rPh>
    <phoneticPr fontId="1"/>
  </si>
  <si>
    <t>VGA</t>
    <phoneticPr fontId="1"/>
  </si>
  <si>
    <t>QVGA</t>
    <phoneticPr fontId="1"/>
  </si>
  <si>
    <t>1M</t>
    <phoneticPr fontId="1"/>
  </si>
  <si>
    <t>1.3M</t>
    <phoneticPr fontId="1"/>
  </si>
  <si>
    <t>SVGA</t>
    <phoneticPr fontId="1"/>
  </si>
  <si>
    <t>Full HD</t>
    <phoneticPr fontId="1"/>
  </si>
  <si>
    <t>qvga</t>
    <phoneticPr fontId="1"/>
  </si>
  <si>
    <t>vga</t>
    <phoneticPr fontId="1"/>
  </si>
  <si>
    <t>svga</t>
    <phoneticPr fontId="1"/>
  </si>
  <si>
    <t>1.3M</t>
    <phoneticPr fontId="1"/>
  </si>
  <si>
    <t>fullHD</t>
    <phoneticPr fontId="1"/>
  </si>
  <si>
    <t>写真1枚</t>
    <rPh sb="0" eb="2">
      <t>シャシン</t>
    </rPh>
    <rPh sb="3" eb="4">
      <t>マイ</t>
    </rPh>
    <phoneticPr fontId="1"/>
  </si>
  <si>
    <t>要問合せ</t>
    <rPh sb="0" eb="1">
      <t>ヨウ</t>
    </rPh>
    <rPh sb="1" eb="3">
      <t>トイアワ</t>
    </rPh>
    <phoneticPr fontId="1"/>
  </si>
  <si>
    <t>H.264</t>
  </si>
  <si>
    <t>■</t>
    <phoneticPr fontId="2"/>
  </si>
  <si>
    <t>□</t>
    <phoneticPr fontId="2"/>
  </si>
  <si>
    <t>↑</t>
    <phoneticPr fontId="2"/>
  </si>
  <si>
    <t>↓</t>
    <phoneticPr fontId="2"/>
  </si>
  <si>
    <t>←</t>
    <phoneticPr fontId="2"/>
  </si>
  <si>
    <t>↗</t>
    <phoneticPr fontId="2"/>
  </si>
  <si>
    <t>奥行き</t>
    <rPh sb="0" eb="2">
      <t>オクユ</t>
    </rPh>
    <phoneticPr fontId="2"/>
  </si>
  <si>
    <t>VioStor機種選定</t>
    <rPh sb="7" eb="11">
      <t>キシュセンテイ</t>
    </rPh>
    <phoneticPr fontId="1"/>
  </si>
  <si>
    <t>カメラ台数</t>
    <rPh sb="3" eb="5">
      <t>ダイスウ</t>
    </rPh>
    <phoneticPr fontId="2"/>
  </si>
  <si>
    <t>増設予定</t>
    <rPh sb="0" eb="2">
      <t>ゾウセツ</t>
    </rPh>
    <rPh sb="2" eb="4">
      <t>ヨテイ</t>
    </rPh>
    <phoneticPr fontId="2"/>
  </si>
  <si>
    <t>HDD容量</t>
    <rPh sb="3" eb="5">
      <t>ヨウリョウ</t>
    </rPh>
    <phoneticPr fontId="2"/>
  </si>
  <si>
    <t>台</t>
    <rPh sb="0" eb="1">
      <t>ダイ</t>
    </rPh>
    <phoneticPr fontId="2"/>
  </si>
  <si>
    <t>TB</t>
    <phoneticPr fontId="2"/>
  </si>
  <si>
    <t>VioStor型番</t>
    <rPh sb="7" eb="9">
      <t>カタバン</t>
    </rPh>
    <phoneticPr fontId="2"/>
  </si>
  <si>
    <t>HDD</t>
    <phoneticPr fontId="2"/>
  </si>
  <si>
    <t>VS-6120P+/200</t>
    <phoneticPr fontId="2"/>
  </si>
  <si>
    <t>VS-4112P+/200</t>
    <phoneticPr fontId="2"/>
  </si>
  <si>
    <t>VS-4116P+/200</t>
    <phoneticPr fontId="2"/>
  </si>
  <si>
    <t>VS-8132P+/200</t>
    <phoneticPr fontId="2"/>
  </si>
  <si>
    <t>VS-8148P+/200</t>
  </si>
  <si>
    <t>VS-8148P+/200</t>
    <phoneticPr fontId="2"/>
  </si>
  <si>
    <t>VS-4112P+/300</t>
  </si>
  <si>
    <t>VS-6120P+/400</t>
  </si>
  <si>
    <t>VS-4116P+/300</t>
  </si>
  <si>
    <t>VS-4116P+/300</t>
    <phoneticPr fontId="2"/>
  </si>
  <si>
    <t>VS-8148P+/400</t>
  </si>
  <si>
    <t>VS-8148P+/400</t>
    <phoneticPr fontId="2"/>
  </si>
  <si>
    <t>VS-8148P+/700</t>
  </si>
  <si>
    <t>VS-8148P+/700</t>
    <phoneticPr fontId="2"/>
  </si>
  <si>
    <t>VS-8132P+/700</t>
  </si>
  <si>
    <t>VS-8132P+/400</t>
  </si>
  <si>
    <t>VS-8132P+/400</t>
    <phoneticPr fontId="2"/>
  </si>
  <si>
    <t>なし</t>
  </si>
  <si>
    <t>ベイ</t>
    <phoneticPr fontId="2"/>
  </si>
  <si>
    <t>VioStorのサイズ</t>
    <phoneticPr fontId="2"/>
  </si>
  <si>
    <t>十分な帯域を確保する場合は、各メーカーの計算値をご利用ください。</t>
    <rPh sb="0" eb="3">
      <t>ジュウブンア</t>
    </rPh>
    <rPh sb="3" eb="5">
      <t>タイイキ</t>
    </rPh>
    <rPh sb="6" eb="8">
      <t>カクホ</t>
    </rPh>
    <rPh sb="10" eb="12">
      <t>バアイ</t>
    </rPh>
    <rPh sb="14" eb="15">
      <t>カク</t>
    </rPh>
    <rPh sb="20" eb="22">
      <t>ケイサン</t>
    </rPh>
    <rPh sb="22" eb="23">
      <t>チ</t>
    </rPh>
    <rPh sb="25" eb="27">
      <t>リヨウ</t>
    </rPh>
    <phoneticPr fontId="1"/>
  </si>
  <si>
    <t>推奨帯域は通常品質の映像が送れる帯域の想定です。</t>
    <rPh sb="0" eb="4">
      <t>スイショウタイイキ</t>
    </rPh>
    <rPh sb="5" eb="7">
      <t>ツウジョウ</t>
    </rPh>
    <rPh sb="7" eb="9">
      <t>ヒンシツ</t>
    </rPh>
    <rPh sb="10" eb="12">
      <t>エイゾウ</t>
    </rPh>
    <rPh sb="13" eb="14">
      <t>オク</t>
    </rPh>
    <rPh sb="16" eb="18">
      <t>タイイキ</t>
    </rPh>
    <rPh sb="19" eb="21">
      <t>ソウテイ</t>
    </rPh>
    <phoneticPr fontId="1"/>
  </si>
  <si>
    <t>メーカー名</t>
    <rPh sb="4" eb="5">
      <t>メイ</t>
    </rPh>
    <phoneticPr fontId="3"/>
  </si>
  <si>
    <t>IPアドレス</t>
    <phoneticPr fontId="3"/>
  </si>
  <si>
    <t>管理者ID</t>
    <rPh sb="0" eb="3">
      <t>カンリシャ</t>
    </rPh>
    <phoneticPr fontId="3"/>
  </si>
  <si>
    <t>パスワード</t>
    <phoneticPr fontId="3"/>
  </si>
  <si>
    <t>VioStor</t>
    <phoneticPr fontId="3"/>
  </si>
  <si>
    <t>169.254.100.100</t>
    <phoneticPr fontId="3"/>
  </si>
  <si>
    <t>admin</t>
    <phoneticPr fontId="3"/>
  </si>
  <si>
    <t>root</t>
    <phoneticPr fontId="3"/>
  </si>
  <si>
    <t>未設定（pass）</t>
    <rPh sb="0" eb="3">
      <t>ミセッテイ</t>
    </rPh>
    <phoneticPr fontId="3"/>
  </si>
  <si>
    <t>192.168.0.100</t>
    <phoneticPr fontId="3"/>
  </si>
  <si>
    <t>Admin</t>
    <phoneticPr fontId="3"/>
  </si>
  <si>
    <t>192.168.001.168</t>
    <phoneticPr fontId="3"/>
  </si>
  <si>
    <t>admin</t>
    <phoneticPr fontId="3"/>
  </si>
  <si>
    <t>192.168.1.10</t>
    <phoneticPr fontId="3"/>
  </si>
  <si>
    <t>192.168.0.1</t>
    <phoneticPr fontId="3"/>
  </si>
  <si>
    <t>service</t>
    <phoneticPr fontId="3"/>
  </si>
  <si>
    <t>未設定</t>
    <rPh sb="0" eb="3">
      <t>ミセッテイ</t>
    </rPh>
    <phoneticPr fontId="3"/>
  </si>
  <si>
    <t>192.168.1.245</t>
    <phoneticPr fontId="3"/>
  </si>
  <si>
    <t>root</t>
    <phoneticPr fontId="3"/>
  </si>
  <si>
    <t>192.168.100.1</t>
    <phoneticPr fontId="3"/>
  </si>
  <si>
    <t>VB-C50i</t>
    <phoneticPr fontId="3"/>
  </si>
  <si>
    <t>VB-C300</t>
    <phoneticPr fontId="3"/>
  </si>
  <si>
    <t>camera</t>
    <phoneticPr fontId="3"/>
  </si>
  <si>
    <t>192.168.1.2</t>
    <phoneticPr fontId="3"/>
  </si>
  <si>
    <t>root</t>
    <phoneticPr fontId="3"/>
  </si>
  <si>
    <t>pass</t>
    <phoneticPr fontId="3"/>
  </si>
  <si>
    <t>192.0.0.64:8000</t>
    <phoneticPr fontId="3"/>
  </si>
  <si>
    <t>要専用ソフト</t>
    <rPh sb="0" eb="1">
      <t>ヨウ</t>
    </rPh>
    <rPh sb="1" eb="3">
      <t>センヨウ</t>
    </rPh>
    <phoneticPr fontId="3"/>
  </si>
  <si>
    <t>192.168.0.2</t>
    <phoneticPr fontId="3"/>
  </si>
  <si>
    <t>jvc</t>
    <phoneticPr fontId="3"/>
  </si>
  <si>
    <t>192.168.1.30</t>
    <phoneticPr fontId="3"/>
  </si>
  <si>
    <t>本体に記載</t>
    <rPh sb="0" eb="2">
      <t>ホンタイ</t>
    </rPh>
    <rPh sb="3" eb="5">
      <t>キサイ</t>
    </rPh>
    <phoneticPr fontId="3"/>
  </si>
  <si>
    <t>meinsm</t>
    <phoneticPr fontId="3"/>
  </si>
  <si>
    <t>192.168.0.253</t>
    <phoneticPr fontId="3"/>
  </si>
  <si>
    <t>192.168.0.10</t>
    <phoneticPr fontId="3"/>
  </si>
  <si>
    <t>三洋電機HD</t>
    <rPh sb="0" eb="4">
      <t>サニョウデンキ</t>
    </rPh>
    <phoneticPr fontId="3"/>
  </si>
  <si>
    <t>129.168.0.2</t>
    <phoneticPr fontId="3"/>
  </si>
  <si>
    <t>192.168.0.100</t>
    <phoneticPr fontId="3"/>
  </si>
  <si>
    <t>192.168.14.1</t>
    <phoneticPr fontId="3"/>
  </si>
  <si>
    <t>guest</t>
    <phoneticPr fontId="3"/>
  </si>
  <si>
    <t>Vivotek</t>
    <phoneticPr fontId="3"/>
  </si>
  <si>
    <t>要専用ソフト</t>
    <rPh sb="0" eb="3">
      <t>ヨウセンヨウ</t>
    </rPh>
    <phoneticPr fontId="3"/>
  </si>
  <si>
    <t>旧BB</t>
    <rPh sb="0" eb="1">
      <t>キュウ</t>
    </rPh>
    <phoneticPr fontId="3"/>
  </si>
  <si>
    <t>Panasonic</t>
    <phoneticPr fontId="3"/>
  </si>
  <si>
    <t>i-Pro</t>
  </si>
  <si>
    <t>新BB</t>
    <rPh sb="0" eb="1">
      <t>シン</t>
    </rPh>
    <phoneticPr fontId="3"/>
  </si>
  <si>
    <t>VB-C50</t>
    <phoneticPr fontId="3"/>
  </si>
  <si>
    <t>上記以外</t>
    <rPh sb="0" eb="4">
      <t>ジョウキイガイ</t>
    </rPh>
    <phoneticPr fontId="3"/>
  </si>
  <si>
    <t>CANON</t>
    <phoneticPr fontId="3"/>
  </si>
  <si>
    <t>101,201</t>
    <phoneticPr fontId="3"/>
  </si>
  <si>
    <t>administrator</t>
    <phoneticPr fontId="3"/>
  </si>
  <si>
    <t>192.168.123.100</t>
    <phoneticPr fontId="3"/>
  </si>
  <si>
    <t>192.168.1.10</t>
    <phoneticPr fontId="3"/>
  </si>
  <si>
    <t>root</t>
    <phoneticPr fontId="3"/>
  </si>
  <si>
    <t>192.168.0.30</t>
    <phoneticPr fontId="3"/>
  </si>
  <si>
    <t>ikwb</t>
    <phoneticPr fontId="3"/>
  </si>
  <si>
    <t>TOSHIBA</t>
    <phoneticPr fontId="3"/>
  </si>
  <si>
    <t>TOA</t>
    <phoneticPr fontId="3"/>
  </si>
  <si>
    <t>SONY</t>
    <phoneticPr fontId="3"/>
  </si>
  <si>
    <t>MOBOTIX</t>
    <phoneticPr fontId="3"/>
  </si>
  <si>
    <t>Messoa</t>
    <phoneticPr fontId="3"/>
  </si>
  <si>
    <t>JVCケンウッド</t>
    <phoneticPr fontId="3"/>
  </si>
  <si>
    <t>IQeye</t>
    <phoneticPr fontId="3"/>
  </si>
  <si>
    <t>Hikvision</t>
    <phoneticPr fontId="3"/>
  </si>
  <si>
    <t>Etrovision</t>
    <phoneticPr fontId="3"/>
  </si>
  <si>
    <t>ELMO</t>
    <phoneticPr fontId="3"/>
  </si>
  <si>
    <t>CNB</t>
    <phoneticPr fontId="3"/>
  </si>
  <si>
    <t>Brickcom</t>
    <phoneticPr fontId="3"/>
  </si>
  <si>
    <t>Bosch</t>
    <phoneticPr fontId="3"/>
  </si>
  <si>
    <t>AVTECH</t>
    <phoneticPr fontId="3"/>
  </si>
  <si>
    <t>アツミ（ISV）</t>
    <phoneticPr fontId="3"/>
  </si>
  <si>
    <t>ACTi</t>
    <phoneticPr fontId="3"/>
  </si>
  <si>
    <t>Axis</t>
    <phoneticPr fontId="3"/>
  </si>
  <si>
    <t>VS-2208P+/100</t>
  </si>
  <si>
    <t>VS-2208P+/200</t>
  </si>
  <si>
    <t>VS-2204P+/100</t>
  </si>
  <si>
    <t>VS-2204P+/200</t>
  </si>
  <si>
    <t>VS-6120P+/300</t>
  </si>
  <si>
    <t>VS-8132P+/300</t>
  </si>
  <si>
    <t>VS-8148P+/300</t>
  </si>
  <si>
    <t>VS-8132P+/500</t>
  </si>
  <si>
    <t>VS-8148P+/500</t>
  </si>
  <si>
    <t>VS-8132P+/600</t>
  </si>
  <si>
    <t>VS-8148P+/600</t>
  </si>
  <si>
    <t>VS-6120P+/500</t>
  </si>
  <si>
    <t>VS-6120P+/600</t>
  </si>
  <si>
    <t>VS-6120P+/800</t>
  </si>
  <si>
    <t>VS-4116P+/400</t>
  </si>
  <si>
    <t>VS-4116P+/600</t>
  </si>
  <si>
    <t>VS-4116P+/800</t>
  </si>
  <si>
    <t>VS-4112P+/400</t>
  </si>
  <si>
    <t>VS-4112P+/600</t>
  </si>
  <si>
    <t>VS-4112P+/800</t>
  </si>
  <si>
    <t>VS-2208P+/400</t>
  </si>
  <si>
    <t>VS-2208P+/800</t>
  </si>
  <si>
    <t>VS-2204P+/400</t>
  </si>
  <si>
    <t>VS-2204P+/800</t>
  </si>
  <si>
    <t>VS-4112P+/1200</t>
  </si>
  <si>
    <t>VS-4112P+/1200</t>
    <phoneticPr fontId="2"/>
  </si>
  <si>
    <t>VS-4116P+/1200</t>
  </si>
  <si>
    <t>VS-6120P+/1600</t>
    <phoneticPr fontId="2"/>
  </si>
  <si>
    <t>VS-6120P+/2000</t>
    <phoneticPr fontId="2"/>
  </si>
  <si>
    <t>VS-6120P+/1200</t>
  </si>
  <si>
    <t>VS-6120P+/1000</t>
  </si>
  <si>
    <t>VS-8132P+/800</t>
    <phoneticPr fontId="2"/>
  </si>
  <si>
    <t>VS-8132P+/1000</t>
    <phoneticPr fontId="2"/>
  </si>
  <si>
    <t>VS-8132P+/1200</t>
    <phoneticPr fontId="2"/>
  </si>
  <si>
    <t>VS-8132P+/1400</t>
    <phoneticPr fontId="2"/>
  </si>
  <si>
    <t>VS-8132P+/1600</t>
    <phoneticPr fontId="2"/>
  </si>
  <si>
    <t>VS-8132P+/2000</t>
    <phoneticPr fontId="2"/>
  </si>
  <si>
    <t>VS-8148P+/800</t>
  </si>
  <si>
    <t>VS-8148P+/1000</t>
  </si>
  <si>
    <t>VS-8148P+/1200</t>
  </si>
  <si>
    <t>VS-8148P+/1400</t>
  </si>
  <si>
    <t>VS-8148P+/1600</t>
  </si>
  <si>
    <t>VS-8148P+/2000</t>
  </si>
  <si>
    <t>※　カメラは、1～48台から選択してください。</t>
    <rPh sb="11" eb="12">
      <t>ダイ</t>
    </rPh>
    <rPh sb="14" eb="16">
      <t>センタク</t>
    </rPh>
    <phoneticPr fontId="2"/>
  </si>
  <si>
    <t>※　HDDは、1～20TBから選択してください。（21TB以上の場合は別途ご相談ください）</t>
    <rPh sb="15" eb="17">
      <t>センタク</t>
    </rPh>
    <rPh sb="29" eb="31">
      <t>イジョウ</t>
    </rPh>
    <rPh sb="32" eb="34">
      <t>バアイ</t>
    </rPh>
    <rPh sb="35" eb="37">
      <t>ベット</t>
    </rPh>
    <rPh sb="38" eb="40">
      <t>ソウダン</t>
    </rPh>
    <phoneticPr fontId="2"/>
  </si>
  <si>
    <t>※　増設予定は、カメラを25%増設する場合を想定しています。</t>
    <rPh sb="2" eb="4">
      <t>ゾウセツ</t>
    </rPh>
    <rPh sb="4" eb="6">
      <t>ヨテイ</t>
    </rPh>
    <rPh sb="15" eb="17">
      <t>ゾウセツ</t>
    </rPh>
    <rPh sb="19" eb="21">
      <t>バアイ</t>
    </rPh>
    <rPh sb="22" eb="24">
      <t>ソウテイ</t>
    </rPh>
    <phoneticPr fontId="2"/>
  </si>
  <si>
    <t>※　41xx/61xx/81xxは、RAID5構成での実効容量です。</t>
    <rPh sb="23" eb="25">
      <t>コウセイ</t>
    </rPh>
    <rPh sb="27" eb="29">
      <t>ジッコウ</t>
    </rPh>
    <rPh sb="29" eb="31">
      <t>ヨウリョウ</t>
    </rPh>
    <phoneticPr fontId="2"/>
  </si>
  <si>
    <t>192.168.0.90(DHCP)</t>
    <phoneticPr fontId="3"/>
  </si>
  <si>
    <t>169.254.xxx.xxx(非DHCP)</t>
    <rPh sb="16" eb="17">
      <t>ヒ</t>
    </rPh>
    <phoneticPr fontId="3"/>
  </si>
  <si>
    <t>メーカー別初期IP/ID/pass一覧</t>
    <rPh sb="4" eb="5">
      <t>ベツ</t>
    </rPh>
    <rPh sb="5" eb="7">
      <t>ショキ</t>
    </rPh>
    <rPh sb="17" eb="19">
      <t>イチラン</t>
    </rPh>
    <phoneticPr fontId="1"/>
  </si>
  <si>
    <t>12345/admin12345
の場合あり</t>
    <rPh sb="18" eb="20">
      <t>バアイ</t>
    </rPh>
    <phoneticPr fontId="3"/>
  </si>
  <si>
    <t>換算</t>
    <rPh sb="0" eb="2">
      <t>カンサン</t>
    </rPh>
    <phoneticPr fontId="1"/>
  </si>
  <si>
    <t>帯域</t>
    <rPh sb="0" eb="2">
      <t>タイイキ</t>
    </rPh>
    <phoneticPr fontId="1"/>
  </si>
  <si>
    <t>無限大</t>
    <rPh sb="0" eb="3">
      <t>ムゲンダイ</t>
    </rPh>
    <phoneticPr fontId="1"/>
  </si>
  <si>
    <t>3M</t>
    <phoneticPr fontId="1"/>
  </si>
  <si>
    <t>5M</t>
    <phoneticPr fontId="1"/>
  </si>
  <si>
    <t>4K</t>
    <phoneticPr fontId="1"/>
  </si>
  <si>
    <t>非推奨</t>
    <rPh sb="0" eb="1">
      <t>ヒ</t>
    </rPh>
    <rPh sb="1" eb="3">
      <t>スイショウ</t>
    </rPh>
    <phoneticPr fontId="1"/>
  </si>
  <si>
    <t>データ量</t>
    <rPh sb="3" eb="4">
      <t>リョウ</t>
    </rPh>
    <phoneticPr fontId="1"/>
  </si>
  <si>
    <r>
      <t>※ データ量は、実際の</t>
    </r>
    <r>
      <rPr>
        <b/>
        <u/>
        <sz val="11"/>
        <color theme="1"/>
        <rFont val="ＭＳ Ｐゴシック"/>
        <family val="3"/>
        <charset val="128"/>
        <scheme val="minor"/>
      </rPr>
      <t>VioStorの容量とは異なります</t>
    </r>
    <r>
      <rPr>
        <sz val="11"/>
        <color theme="1"/>
        <rFont val="ＭＳ Ｐゴシック"/>
        <family val="3"/>
        <charset val="128"/>
        <scheme val="minor"/>
      </rPr>
      <t>のでご注意ください。</t>
    </r>
    <rPh sb="5" eb="6">
      <t>リョウ</t>
    </rPh>
    <rPh sb="8" eb="10">
      <t>ジッサイ</t>
    </rPh>
    <rPh sb="19" eb="21">
      <t>ヨウリョウ</t>
    </rPh>
    <rPh sb="23" eb="24">
      <t>コト</t>
    </rPh>
    <rPh sb="31" eb="33">
      <t>チュウイ</t>
    </rPh>
    <phoneticPr fontId="1"/>
  </si>
  <si>
    <t>1280*720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</si>
</sst>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2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HGP創英角ｺﾞｼｯｸUB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HGP創英角ｺﾞｼｯｸUB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8"/>
      <color theme="1"/>
      <name val="HGP創英角ｺﾞｼｯｸUB"/>
      <family val="3"/>
      <charset val="128"/>
    </font>
    <font>
      <sz val="24"/>
      <color theme="1"/>
      <name val="HGP創英角ｺﾞｼｯｸUB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176" fontId="0" fillId="2" borderId="9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76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6" fontId="0" fillId="2" borderId="15" xfId="0" applyNumberForma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right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18" xfId="0" applyFont="1" applyFill="1" applyBorder="1">
      <alignment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7" fillId="3" borderId="0" xfId="0" applyFont="1" applyFill="1" applyBorder="1" applyAlignment="1">
      <alignment horizontal="center" vertical="center"/>
    </xf>
    <xf numFmtId="0" fontId="7" fillId="2" borderId="0" xfId="0" applyFont="1" applyFill="1" applyBorder="1">
      <alignment vertical="center"/>
    </xf>
    <xf numFmtId="0" fontId="8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>
      <alignment vertical="center"/>
    </xf>
    <xf numFmtId="0" fontId="7" fillId="2" borderId="0" xfId="0" applyFont="1" applyFill="1" applyAlignment="1">
      <alignment horizontal="left" vertical="center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>
      <alignment vertical="center"/>
    </xf>
    <xf numFmtId="0" fontId="0" fillId="2" borderId="19" xfId="0" applyFill="1" applyBorder="1">
      <alignment vertical="center"/>
    </xf>
    <xf numFmtId="176" fontId="6" fillId="3" borderId="25" xfId="0" applyNumberFormat="1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38" fontId="4" fillId="3" borderId="0" xfId="1" applyFont="1" applyFill="1">
      <alignment vertical="center"/>
    </xf>
    <xf numFmtId="0" fontId="10" fillId="2" borderId="0" xfId="0" applyFont="1" applyFill="1">
      <alignment vertical="center"/>
    </xf>
    <xf numFmtId="0" fontId="0" fillId="2" borderId="0" xfId="0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top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18" fillId="2" borderId="5" xfId="0" applyFont="1" applyFill="1" applyBorder="1" applyAlignment="1" applyProtection="1">
      <alignment horizontal="center" vertical="center"/>
      <protection locked="0"/>
    </xf>
    <xf numFmtId="0" fontId="18" fillId="2" borderId="26" xfId="0" applyFont="1" applyFill="1" applyBorder="1" applyAlignment="1" applyProtection="1">
      <alignment horizontal="center" vertical="center"/>
      <protection locked="0"/>
    </xf>
    <xf numFmtId="0" fontId="18" fillId="2" borderId="8" xfId="0" applyFont="1" applyFill="1" applyBorder="1" applyAlignment="1" applyProtection="1">
      <alignment horizontal="center" vertical="center"/>
      <protection locked="0"/>
    </xf>
    <xf numFmtId="0" fontId="18" fillId="2" borderId="6" xfId="0" applyFont="1" applyFill="1" applyBorder="1" applyAlignment="1" applyProtection="1">
      <alignment horizontal="center" vertical="center"/>
      <protection locked="0"/>
    </xf>
    <xf numFmtId="0" fontId="18" fillId="2" borderId="20" xfId="0" applyFont="1" applyFill="1" applyBorder="1" applyAlignment="1" applyProtection="1">
      <alignment horizontal="center" vertical="center"/>
      <protection locked="0"/>
    </xf>
    <xf numFmtId="0" fontId="19" fillId="2" borderId="27" xfId="0" applyFont="1" applyFill="1" applyBorder="1" applyAlignment="1">
      <alignment horizontal="center" vertical="center"/>
    </xf>
    <xf numFmtId="176" fontId="19" fillId="2" borderId="27" xfId="0" applyNumberFormat="1" applyFont="1" applyFill="1" applyBorder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49" fontId="0" fillId="2" borderId="21" xfId="0" applyNumberFormat="1" applyFill="1" applyBorder="1" applyAlignment="1">
      <alignment horizontal="center" vertical="center"/>
    </xf>
    <xf numFmtId="49" fontId="0" fillId="2" borderId="28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49" fontId="0" fillId="2" borderId="29" xfId="0" applyNumberForma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2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9" fontId="0" fillId="2" borderId="33" xfId="0" applyNumberFormat="1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49" fontId="0" fillId="2" borderId="16" xfId="0" applyNumberFormat="1" applyFill="1" applyBorder="1" applyAlignment="1">
      <alignment horizontal="center" vertical="center"/>
    </xf>
    <xf numFmtId="49" fontId="0" fillId="2" borderId="35" xfId="0" applyNumberFormat="1" applyFill="1" applyBorder="1" applyAlignment="1">
      <alignment horizontal="center" vertical="center"/>
    </xf>
    <xf numFmtId="49" fontId="0" fillId="2" borderId="36" xfId="0" applyNumberFormat="1" applyFill="1" applyBorder="1" applyAlignment="1">
      <alignment horizontal="center" vertical="center"/>
    </xf>
    <xf numFmtId="49" fontId="0" fillId="2" borderId="37" xfId="0" applyNumberFormat="1" applyFill="1" applyBorder="1" applyAlignment="1">
      <alignment horizontal="center" vertical="center"/>
    </xf>
    <xf numFmtId="49" fontId="0" fillId="2" borderId="38" xfId="0" applyNumberFormat="1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top"/>
    </xf>
    <xf numFmtId="0" fontId="13" fillId="2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0" fontId="6" fillId="3" borderId="1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9071</xdr:colOff>
      <xdr:row>7</xdr:row>
      <xdr:rowOff>190500</xdr:rowOff>
    </xdr:from>
    <xdr:to>
      <xdr:col>3</xdr:col>
      <xdr:colOff>676275</xdr:colOff>
      <xdr:row>25</xdr:row>
      <xdr:rowOff>19050</xdr:rowOff>
    </xdr:to>
    <xdr:cxnSp macro="">
      <xdr:nvCxnSpPr>
        <xdr:cNvPr id="3" name="直線コネクタ 2"/>
        <xdr:cNvCxnSpPr/>
      </xdr:nvCxnSpPr>
      <xdr:spPr>
        <a:xfrm>
          <a:off x="666750" y="1587500"/>
          <a:ext cx="1352096" cy="324847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</xdr:colOff>
      <xdr:row>7</xdr:row>
      <xdr:rowOff>199571</xdr:rowOff>
    </xdr:from>
    <xdr:to>
      <xdr:col>6</xdr:col>
      <xdr:colOff>13607</xdr:colOff>
      <xdr:row>25</xdr:row>
      <xdr:rowOff>9525</xdr:rowOff>
    </xdr:to>
    <xdr:cxnSp macro="">
      <xdr:nvCxnSpPr>
        <xdr:cNvPr id="4" name="直線コネクタ 3"/>
        <xdr:cNvCxnSpPr/>
      </xdr:nvCxnSpPr>
      <xdr:spPr>
        <a:xfrm flipH="1">
          <a:off x="2027465" y="1596571"/>
          <a:ext cx="1383392" cy="32298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13607</xdr:colOff>
      <xdr:row>7</xdr:row>
      <xdr:rowOff>190500</xdr:rowOff>
    </xdr:from>
    <xdr:to>
      <xdr:col>6</xdr:col>
      <xdr:colOff>28575</xdr:colOff>
      <xdr:row>7</xdr:row>
      <xdr:rowOff>194584</xdr:rowOff>
    </xdr:to>
    <xdr:cxnSp macro="">
      <xdr:nvCxnSpPr>
        <xdr:cNvPr id="7" name="直線コネクタ 6"/>
        <xdr:cNvCxnSpPr/>
      </xdr:nvCxnSpPr>
      <xdr:spPr>
        <a:xfrm flipH="1" flipV="1">
          <a:off x="671286" y="1587500"/>
          <a:ext cx="2754539" cy="408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</xdr:row>
      <xdr:rowOff>161925</xdr:rowOff>
    </xdr:from>
    <xdr:to>
      <xdr:col>6</xdr:col>
      <xdr:colOff>9525</xdr:colOff>
      <xdr:row>6</xdr:row>
      <xdr:rowOff>161925</xdr:rowOff>
    </xdr:to>
    <xdr:cxnSp macro="">
      <xdr:nvCxnSpPr>
        <xdr:cNvPr id="12" name="直線矢印コネクタ 11"/>
        <xdr:cNvCxnSpPr/>
      </xdr:nvCxnSpPr>
      <xdr:spPr>
        <a:xfrm>
          <a:off x="685800" y="1019175"/>
          <a:ext cx="2752725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514350</xdr:colOff>
      <xdr:row>20</xdr:row>
      <xdr:rowOff>57150</xdr:rowOff>
    </xdr:from>
    <xdr:ext cx="348300" cy="468013"/>
    <xdr:sp macro="" textlink="">
      <xdr:nvSpPr>
        <xdr:cNvPr id="13" name="テキスト ボックス 12"/>
        <xdr:cNvSpPr txBox="1"/>
      </xdr:nvSpPr>
      <xdr:spPr>
        <a:xfrm>
          <a:off x="2028825" y="4667250"/>
          <a:ext cx="348300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θ</a:t>
          </a:r>
          <a:endParaRPr kumimoji="1" lang="ja-JP" altLang="en-US" sz="2400"/>
        </a:p>
      </xdr:txBody>
    </xdr:sp>
    <xdr:clientData/>
  </xdr:oneCellAnchor>
  <xdr:twoCellAnchor>
    <xdr:from>
      <xdr:col>6</xdr:col>
      <xdr:colOff>161925</xdr:colOff>
      <xdr:row>7</xdr:row>
      <xdr:rowOff>200025</xdr:rowOff>
    </xdr:from>
    <xdr:to>
      <xdr:col>6</xdr:col>
      <xdr:colOff>171450</xdr:colOff>
      <xdr:row>25</xdr:row>
      <xdr:rowOff>9525</xdr:rowOff>
    </xdr:to>
    <xdr:cxnSp macro="">
      <xdr:nvCxnSpPr>
        <xdr:cNvPr id="14" name="直線矢印コネクタ 13"/>
        <xdr:cNvCxnSpPr/>
      </xdr:nvCxnSpPr>
      <xdr:spPr>
        <a:xfrm flipH="1">
          <a:off x="3733800" y="1714500"/>
          <a:ext cx="9525" cy="384810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27668</xdr:colOff>
      <xdr:row>7</xdr:row>
      <xdr:rowOff>195036</xdr:rowOff>
    </xdr:from>
    <xdr:to>
      <xdr:col>6</xdr:col>
      <xdr:colOff>380093</xdr:colOff>
      <xdr:row>7</xdr:row>
      <xdr:rowOff>195036</xdr:rowOff>
    </xdr:to>
    <xdr:cxnSp macro="">
      <xdr:nvCxnSpPr>
        <xdr:cNvPr id="20" name="直線コネクタ 19"/>
        <xdr:cNvCxnSpPr/>
      </xdr:nvCxnSpPr>
      <xdr:spPr>
        <a:xfrm>
          <a:off x="3424918" y="1592036"/>
          <a:ext cx="3524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25</xdr:row>
      <xdr:rowOff>0</xdr:rowOff>
    </xdr:from>
    <xdr:to>
      <xdr:col>6</xdr:col>
      <xdr:colOff>333375</xdr:colOff>
      <xdr:row>25</xdr:row>
      <xdr:rowOff>9526</xdr:rowOff>
    </xdr:to>
    <xdr:cxnSp macro="">
      <xdr:nvCxnSpPr>
        <xdr:cNvPr id="22" name="直線コネクタ 21"/>
        <xdr:cNvCxnSpPr/>
      </xdr:nvCxnSpPr>
      <xdr:spPr>
        <a:xfrm flipV="1">
          <a:off x="2200275" y="5553075"/>
          <a:ext cx="1704975" cy="95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495300</xdr:colOff>
      <xdr:row>4</xdr:row>
      <xdr:rowOff>19050</xdr:rowOff>
    </xdr:from>
    <xdr:ext cx="404663" cy="468013"/>
    <xdr:sp macro="" textlink="">
      <xdr:nvSpPr>
        <xdr:cNvPr id="24" name="テキスト ボックス 23"/>
        <xdr:cNvSpPr txBox="1"/>
      </xdr:nvSpPr>
      <xdr:spPr>
        <a:xfrm>
          <a:off x="2009775" y="819150"/>
          <a:ext cx="404663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w</a:t>
          </a:r>
          <a:endParaRPr kumimoji="1" lang="ja-JP" altLang="en-US" sz="2400"/>
        </a:p>
      </xdr:txBody>
    </xdr:sp>
    <xdr:clientData/>
  </xdr:oneCellAnchor>
  <xdr:oneCellAnchor>
    <xdr:from>
      <xdr:col>6</xdr:col>
      <xdr:colOff>257175</xdr:colOff>
      <xdr:row>14</xdr:row>
      <xdr:rowOff>114300</xdr:rowOff>
    </xdr:from>
    <xdr:ext cx="346377" cy="468013"/>
    <xdr:sp macro="" textlink="">
      <xdr:nvSpPr>
        <xdr:cNvPr id="25" name="テキスト ボックス 24"/>
        <xdr:cNvSpPr txBox="1"/>
      </xdr:nvSpPr>
      <xdr:spPr>
        <a:xfrm>
          <a:off x="3829050" y="3295650"/>
          <a:ext cx="346377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d</a:t>
          </a:r>
          <a:endParaRPr kumimoji="1" lang="ja-JP" altLang="en-US" sz="24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24"/>
  <sheetViews>
    <sheetView tabSelected="1" zoomScaleNormal="100" zoomScaleSheetLayoutView="100" workbookViewId="0">
      <selection activeCell="D2" sqref="D2:AF3"/>
    </sheetView>
  </sheetViews>
  <sheetFormatPr defaultColWidth="2.625" defaultRowHeight="26.25" customHeight="1"/>
  <cols>
    <col min="1" max="4" width="2.625" style="24" customWidth="1"/>
    <col min="5" max="15" width="5.5" style="24" customWidth="1"/>
    <col min="16" max="17" width="2.625" style="24" customWidth="1"/>
    <col min="18" max="19" width="3.625" style="24" customWidth="1"/>
    <col min="20" max="30" width="3.875" style="24" customWidth="1"/>
    <col min="31" max="33" width="2.625" style="24" customWidth="1"/>
    <col min="34" max="40" width="31.375" style="24" customWidth="1"/>
    <col min="41" max="90" width="11.5" style="54" customWidth="1"/>
    <col min="91" max="16384" width="2.625" style="24"/>
  </cols>
  <sheetData>
    <row r="1" spans="2:91" s="1" customFormat="1" ht="26.25" customHeight="1"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24"/>
    </row>
    <row r="2" spans="2:91" s="1" customFormat="1" ht="26.25" customHeight="1">
      <c r="B2" s="145"/>
      <c r="C2" s="146"/>
      <c r="D2" s="85" t="s">
        <v>60</v>
      </c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6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  <c r="CL2" s="54"/>
      <c r="CM2" s="24"/>
    </row>
    <row r="3" spans="2:91" s="1" customFormat="1" ht="26.25" customHeight="1">
      <c r="B3" s="145"/>
      <c r="C3" s="146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9"/>
      <c r="AO3" s="55">
        <f ca="1">INT(MID($J$11,4,1))</f>
        <v>2</v>
      </c>
      <c r="AP3" s="55" t="s">
        <v>86</v>
      </c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/>
      <c r="CH3" s="54"/>
      <c r="CI3" s="54"/>
      <c r="CJ3" s="54"/>
      <c r="CK3" s="54"/>
      <c r="CL3" s="54"/>
      <c r="CM3" s="24"/>
    </row>
    <row r="4" spans="2:91" s="1" customFormat="1" ht="26.25" customHeight="1"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O4" s="55">
        <f>ROUND(IF($J$7="あり",$J$5*1.25,$J$5),0)</f>
        <v>1</v>
      </c>
      <c r="AP4" s="55" t="s">
        <v>64</v>
      </c>
      <c r="AQ4" s="55">
        <v>1</v>
      </c>
      <c r="AR4" s="55">
        <v>2</v>
      </c>
      <c r="AS4" s="55">
        <v>3</v>
      </c>
      <c r="AT4" s="55">
        <v>4</v>
      </c>
      <c r="AU4" s="55">
        <v>5</v>
      </c>
      <c r="AV4" s="55">
        <v>6</v>
      </c>
      <c r="AW4" s="55">
        <v>7</v>
      </c>
      <c r="AX4" s="55">
        <v>8</v>
      </c>
      <c r="AY4" s="55">
        <v>9</v>
      </c>
      <c r="AZ4" s="55">
        <v>10</v>
      </c>
      <c r="BA4" s="55">
        <v>11</v>
      </c>
      <c r="BB4" s="55">
        <v>12</v>
      </c>
      <c r="BC4" s="55">
        <v>13</v>
      </c>
      <c r="BD4" s="55">
        <v>14</v>
      </c>
      <c r="BE4" s="55">
        <v>15</v>
      </c>
      <c r="BF4" s="55">
        <v>16</v>
      </c>
      <c r="BG4" s="55">
        <v>17</v>
      </c>
      <c r="BH4" s="55">
        <v>18</v>
      </c>
      <c r="BI4" s="55">
        <v>19</v>
      </c>
      <c r="BJ4" s="55">
        <v>20</v>
      </c>
      <c r="BK4" s="55">
        <v>21</v>
      </c>
      <c r="BL4" s="55">
        <v>22</v>
      </c>
      <c r="BM4" s="55">
        <v>23</v>
      </c>
      <c r="BN4" s="55">
        <v>24</v>
      </c>
      <c r="BO4" s="55">
        <v>25</v>
      </c>
      <c r="BP4" s="55">
        <v>26</v>
      </c>
      <c r="BQ4" s="55">
        <v>27</v>
      </c>
      <c r="BR4" s="55">
        <v>28</v>
      </c>
      <c r="BS4" s="55">
        <v>29</v>
      </c>
      <c r="BT4" s="55">
        <v>30</v>
      </c>
      <c r="BU4" s="55">
        <v>31</v>
      </c>
      <c r="BV4" s="55">
        <v>32</v>
      </c>
      <c r="BW4" s="55">
        <v>33</v>
      </c>
      <c r="BX4" s="55">
        <v>34</v>
      </c>
      <c r="BY4" s="55">
        <v>35</v>
      </c>
      <c r="BZ4" s="55">
        <v>36</v>
      </c>
      <c r="CA4" s="55">
        <v>37</v>
      </c>
      <c r="CB4" s="55">
        <v>38</v>
      </c>
      <c r="CC4" s="55">
        <v>39</v>
      </c>
      <c r="CD4" s="55">
        <v>40</v>
      </c>
      <c r="CE4" s="55">
        <v>41</v>
      </c>
      <c r="CF4" s="55">
        <v>42</v>
      </c>
      <c r="CG4" s="55">
        <v>43</v>
      </c>
      <c r="CH4" s="55">
        <v>44</v>
      </c>
      <c r="CI4" s="55">
        <v>45</v>
      </c>
      <c r="CJ4" s="55">
        <v>46</v>
      </c>
      <c r="CK4" s="55">
        <v>47</v>
      </c>
      <c r="CL4" s="55">
        <v>48</v>
      </c>
      <c r="CM4" s="24"/>
    </row>
    <row r="5" spans="2:91" ht="26.25" customHeight="1">
      <c r="D5" s="78" t="s">
        <v>61</v>
      </c>
      <c r="E5" s="78"/>
      <c r="F5" s="78"/>
      <c r="G5" s="78"/>
      <c r="H5" s="78"/>
      <c r="I5" s="78"/>
      <c r="J5" s="79">
        <v>1</v>
      </c>
      <c r="K5" s="80"/>
      <c r="L5" s="80"/>
      <c r="M5" s="80"/>
      <c r="N5" s="81" t="s">
        <v>64</v>
      </c>
      <c r="O5" s="82"/>
      <c r="R5" s="53"/>
      <c r="S5" s="147" t="s">
        <v>87</v>
      </c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O5" s="75" t="s">
        <v>67</v>
      </c>
      <c r="AP5" s="55">
        <v>1</v>
      </c>
      <c r="AQ5" s="55" t="s">
        <v>165</v>
      </c>
      <c r="AR5" s="55" t="s">
        <v>165</v>
      </c>
      <c r="AS5" s="55" t="s">
        <v>165</v>
      </c>
      <c r="AT5" s="55" t="s">
        <v>165</v>
      </c>
      <c r="AU5" s="55" t="s">
        <v>163</v>
      </c>
      <c r="AV5" s="55" t="s">
        <v>163</v>
      </c>
      <c r="AW5" s="55" t="s">
        <v>163</v>
      </c>
      <c r="AX5" s="55" t="s">
        <v>163</v>
      </c>
      <c r="AY5" s="55" t="s">
        <v>69</v>
      </c>
      <c r="AZ5" s="55" t="s">
        <v>69</v>
      </c>
      <c r="BA5" s="55" t="s">
        <v>69</v>
      </c>
      <c r="BB5" s="55" t="s">
        <v>69</v>
      </c>
      <c r="BC5" s="55" t="s">
        <v>70</v>
      </c>
      <c r="BD5" s="55" t="s">
        <v>70</v>
      </c>
      <c r="BE5" s="55" t="s">
        <v>70</v>
      </c>
      <c r="BF5" s="55" t="s">
        <v>70</v>
      </c>
      <c r="BG5" s="55" t="s">
        <v>68</v>
      </c>
      <c r="BH5" s="55" t="s">
        <v>68</v>
      </c>
      <c r="BI5" s="55" t="s">
        <v>68</v>
      </c>
      <c r="BJ5" s="55" t="s">
        <v>68</v>
      </c>
      <c r="BK5" s="55" t="s">
        <v>71</v>
      </c>
      <c r="BL5" s="55" t="s">
        <v>71</v>
      </c>
      <c r="BM5" s="55" t="s">
        <v>71</v>
      </c>
      <c r="BN5" s="55" t="s">
        <v>71</v>
      </c>
      <c r="BO5" s="55" t="s">
        <v>71</v>
      </c>
      <c r="BP5" s="55" t="s">
        <v>71</v>
      </c>
      <c r="BQ5" s="55" t="s">
        <v>71</v>
      </c>
      <c r="BR5" s="55" t="s">
        <v>71</v>
      </c>
      <c r="BS5" s="55" t="s">
        <v>71</v>
      </c>
      <c r="BT5" s="55" t="s">
        <v>71</v>
      </c>
      <c r="BU5" s="55" t="s">
        <v>71</v>
      </c>
      <c r="BV5" s="55" t="s">
        <v>71</v>
      </c>
      <c r="BW5" s="55" t="s">
        <v>73</v>
      </c>
      <c r="BX5" s="55" t="s">
        <v>73</v>
      </c>
      <c r="BY5" s="55" t="s">
        <v>72</v>
      </c>
      <c r="BZ5" s="55" t="s">
        <v>72</v>
      </c>
      <c r="CA5" s="55" t="s">
        <v>72</v>
      </c>
      <c r="CB5" s="55" t="s">
        <v>72</v>
      </c>
      <c r="CC5" s="55" t="s">
        <v>72</v>
      </c>
      <c r="CD5" s="55" t="s">
        <v>72</v>
      </c>
      <c r="CE5" s="55" t="s">
        <v>72</v>
      </c>
      <c r="CF5" s="55" t="s">
        <v>72</v>
      </c>
      <c r="CG5" s="55" t="s">
        <v>72</v>
      </c>
      <c r="CH5" s="55" t="s">
        <v>72</v>
      </c>
      <c r="CI5" s="55" t="s">
        <v>72</v>
      </c>
      <c r="CJ5" s="55" t="s">
        <v>72</v>
      </c>
      <c r="CK5" s="55" t="s">
        <v>72</v>
      </c>
      <c r="CL5" s="55" t="s">
        <v>72</v>
      </c>
    </row>
    <row r="6" spans="2:91" ht="26.25" customHeight="1">
      <c r="D6" s="41"/>
      <c r="E6" s="41"/>
      <c r="F6" s="41"/>
      <c r="G6" s="41"/>
      <c r="H6" s="41"/>
      <c r="I6" s="41"/>
      <c r="J6" s="52"/>
      <c r="K6" s="52"/>
      <c r="L6" s="52"/>
      <c r="M6" s="52"/>
      <c r="N6" s="52"/>
      <c r="O6" s="52"/>
      <c r="R6" s="53"/>
      <c r="S6" s="126"/>
      <c r="T6" s="127"/>
      <c r="U6" s="127"/>
      <c r="V6" s="127"/>
      <c r="W6" s="127"/>
      <c r="X6" s="127"/>
      <c r="Y6" s="128"/>
      <c r="Z6" s="127"/>
      <c r="AA6" s="129" t="s">
        <v>58</v>
      </c>
      <c r="AB6" s="130" t="s">
        <v>59</v>
      </c>
      <c r="AC6" s="22"/>
      <c r="AD6" s="131" t="str">
        <f ca="1">"D " &amp; (IF($AO$3=2,219,0)+IF($AO$3=4,235,0)+IF($AO$3=6,235,0)+IF($AO$3=8,322,0))</f>
        <v>D 219</v>
      </c>
      <c r="AE6" s="128"/>
      <c r="AF6" s="132"/>
      <c r="AO6" s="76"/>
      <c r="AP6" s="55">
        <v>2</v>
      </c>
      <c r="AQ6" s="55" t="s">
        <v>166</v>
      </c>
      <c r="AR6" s="55" t="s">
        <v>166</v>
      </c>
      <c r="AS6" s="55" t="s">
        <v>166</v>
      </c>
      <c r="AT6" s="55" t="s">
        <v>166</v>
      </c>
      <c r="AU6" s="55" t="s">
        <v>164</v>
      </c>
      <c r="AV6" s="55" t="s">
        <v>164</v>
      </c>
      <c r="AW6" s="55" t="s">
        <v>164</v>
      </c>
      <c r="AX6" s="55" t="s">
        <v>164</v>
      </c>
      <c r="AY6" s="55" t="s">
        <v>69</v>
      </c>
      <c r="AZ6" s="55" t="s">
        <v>69</v>
      </c>
      <c r="BA6" s="55" t="s">
        <v>69</v>
      </c>
      <c r="BB6" s="55" t="s">
        <v>69</v>
      </c>
      <c r="BC6" s="55" t="s">
        <v>70</v>
      </c>
      <c r="BD6" s="55" t="s">
        <v>70</v>
      </c>
      <c r="BE6" s="55" t="s">
        <v>70</v>
      </c>
      <c r="BF6" s="55" t="s">
        <v>70</v>
      </c>
      <c r="BG6" s="55" t="s">
        <v>68</v>
      </c>
      <c r="BH6" s="55" t="s">
        <v>68</v>
      </c>
      <c r="BI6" s="55" t="s">
        <v>68</v>
      </c>
      <c r="BJ6" s="55" t="s">
        <v>68</v>
      </c>
      <c r="BK6" s="55" t="s">
        <v>71</v>
      </c>
      <c r="BL6" s="55" t="s">
        <v>71</v>
      </c>
      <c r="BM6" s="55" t="s">
        <v>71</v>
      </c>
      <c r="BN6" s="55" t="s">
        <v>71</v>
      </c>
      <c r="BO6" s="55" t="s">
        <v>71</v>
      </c>
      <c r="BP6" s="55" t="s">
        <v>71</v>
      </c>
      <c r="BQ6" s="55" t="s">
        <v>71</v>
      </c>
      <c r="BR6" s="55" t="s">
        <v>71</v>
      </c>
      <c r="BS6" s="55" t="s">
        <v>71</v>
      </c>
      <c r="BT6" s="55" t="s">
        <v>71</v>
      </c>
      <c r="BU6" s="55" t="s">
        <v>71</v>
      </c>
      <c r="BV6" s="55" t="s">
        <v>71</v>
      </c>
      <c r="BW6" s="55" t="s">
        <v>73</v>
      </c>
      <c r="BX6" s="55" t="s">
        <v>73</v>
      </c>
      <c r="BY6" s="55" t="s">
        <v>72</v>
      </c>
      <c r="BZ6" s="55" t="s">
        <v>72</v>
      </c>
      <c r="CA6" s="55" t="s">
        <v>72</v>
      </c>
      <c r="CB6" s="55" t="s">
        <v>72</v>
      </c>
      <c r="CC6" s="55" t="s">
        <v>72</v>
      </c>
      <c r="CD6" s="55" t="s">
        <v>72</v>
      </c>
      <c r="CE6" s="55" t="s">
        <v>72</v>
      </c>
      <c r="CF6" s="55" t="s">
        <v>72</v>
      </c>
      <c r="CG6" s="55" t="s">
        <v>72</v>
      </c>
      <c r="CH6" s="55" t="s">
        <v>72</v>
      </c>
      <c r="CI6" s="55" t="s">
        <v>72</v>
      </c>
      <c r="CJ6" s="55" t="s">
        <v>72</v>
      </c>
      <c r="CK6" s="55" t="s">
        <v>72</v>
      </c>
      <c r="CL6" s="55" t="s">
        <v>72</v>
      </c>
    </row>
    <row r="7" spans="2:91" ht="26.25" customHeight="1">
      <c r="D7" s="78" t="s">
        <v>62</v>
      </c>
      <c r="E7" s="78"/>
      <c r="F7" s="78"/>
      <c r="G7" s="78"/>
      <c r="H7" s="78"/>
      <c r="I7" s="78"/>
      <c r="J7" s="79" t="s">
        <v>85</v>
      </c>
      <c r="K7" s="80"/>
      <c r="L7" s="80"/>
      <c r="M7" s="83"/>
      <c r="N7" s="52"/>
      <c r="O7" s="52"/>
      <c r="R7" s="53"/>
      <c r="S7" s="126"/>
      <c r="T7" s="127"/>
      <c r="U7" s="133" t="s">
        <v>57</v>
      </c>
      <c r="V7" s="130"/>
      <c r="W7" s="134" t="str">
        <f ca="1">IF($AO$3=2,"W 102","")</f>
        <v>W 102</v>
      </c>
      <c r="X7" s="133" t="str">
        <f ca="1">IF($AO$3=2,"→","")&amp;IF($AO$3=4,"W 180","")&amp;IF($AO$3=6,"W 260","")</f>
        <v>→</v>
      </c>
      <c r="Y7" s="135"/>
      <c r="Z7" s="134" t="str">
        <f ca="1">IF($AO$3=4,"→","")&amp;IF($AO$3=8,"W 328","")</f>
        <v/>
      </c>
      <c r="AA7" s="129"/>
      <c r="AB7" s="134" t="str">
        <f ca="1">IF($AO$3=6,"→","")</f>
        <v/>
      </c>
      <c r="AC7" s="129"/>
      <c r="AD7" s="134" t="str">
        <f ca="1">IF($AO$3=8,"→","")</f>
        <v/>
      </c>
      <c r="AE7" s="129"/>
      <c r="AF7" s="132"/>
      <c r="AO7" s="76"/>
      <c r="AP7" s="55">
        <v>3</v>
      </c>
      <c r="AQ7" s="55" t="s">
        <v>185</v>
      </c>
      <c r="AR7" s="55" t="s">
        <v>185</v>
      </c>
      <c r="AS7" s="55" t="s">
        <v>185</v>
      </c>
      <c r="AT7" s="55" t="s">
        <v>185</v>
      </c>
      <c r="AU7" s="55" t="s">
        <v>183</v>
      </c>
      <c r="AV7" s="55" t="s">
        <v>183</v>
      </c>
      <c r="AW7" s="55" t="s">
        <v>183</v>
      </c>
      <c r="AX7" s="55" t="s">
        <v>183</v>
      </c>
      <c r="AY7" s="55" t="s">
        <v>74</v>
      </c>
      <c r="AZ7" s="55" t="s">
        <v>74</v>
      </c>
      <c r="BA7" s="55" t="s">
        <v>74</v>
      </c>
      <c r="BB7" s="55" t="s">
        <v>74</v>
      </c>
      <c r="BC7" s="55" t="s">
        <v>77</v>
      </c>
      <c r="BD7" s="55" t="s">
        <v>77</v>
      </c>
      <c r="BE7" s="55" t="s">
        <v>76</v>
      </c>
      <c r="BF7" s="55" t="s">
        <v>76</v>
      </c>
      <c r="BG7" s="55" t="s">
        <v>167</v>
      </c>
      <c r="BH7" s="55" t="s">
        <v>167</v>
      </c>
      <c r="BI7" s="55" t="s">
        <v>167</v>
      </c>
      <c r="BJ7" s="55" t="s">
        <v>167</v>
      </c>
      <c r="BK7" s="55" t="s">
        <v>168</v>
      </c>
      <c r="BL7" s="55" t="s">
        <v>168</v>
      </c>
      <c r="BM7" s="55" t="s">
        <v>168</v>
      </c>
      <c r="BN7" s="55" t="s">
        <v>168</v>
      </c>
      <c r="BO7" s="55" t="s">
        <v>168</v>
      </c>
      <c r="BP7" s="55" t="s">
        <v>168</v>
      </c>
      <c r="BQ7" s="55" t="s">
        <v>168</v>
      </c>
      <c r="BR7" s="55" t="s">
        <v>168</v>
      </c>
      <c r="BS7" s="55" t="s">
        <v>168</v>
      </c>
      <c r="BT7" s="55" t="s">
        <v>168</v>
      </c>
      <c r="BU7" s="55" t="s">
        <v>168</v>
      </c>
      <c r="BV7" s="55" t="s">
        <v>168</v>
      </c>
      <c r="BW7" s="55" t="s">
        <v>169</v>
      </c>
      <c r="BX7" s="55" t="s">
        <v>169</v>
      </c>
      <c r="BY7" s="55" t="s">
        <v>169</v>
      </c>
      <c r="BZ7" s="55" t="s">
        <v>169</v>
      </c>
      <c r="CA7" s="55" t="s">
        <v>169</v>
      </c>
      <c r="CB7" s="55" t="s">
        <v>169</v>
      </c>
      <c r="CC7" s="55" t="s">
        <v>169</v>
      </c>
      <c r="CD7" s="55" t="s">
        <v>169</v>
      </c>
      <c r="CE7" s="55" t="s">
        <v>169</v>
      </c>
      <c r="CF7" s="55" t="s">
        <v>169</v>
      </c>
      <c r="CG7" s="55" t="s">
        <v>169</v>
      </c>
      <c r="CH7" s="55" t="s">
        <v>169</v>
      </c>
      <c r="CI7" s="55" t="s">
        <v>169</v>
      </c>
      <c r="CJ7" s="55" t="s">
        <v>169</v>
      </c>
      <c r="CK7" s="55" t="s">
        <v>169</v>
      </c>
      <c r="CL7" s="55" t="s">
        <v>169</v>
      </c>
    </row>
    <row r="8" spans="2:91" ht="26.25" customHeight="1">
      <c r="D8" s="41"/>
      <c r="E8" s="41"/>
      <c r="F8" s="41"/>
      <c r="G8" s="41"/>
      <c r="H8" s="41"/>
      <c r="I8" s="41"/>
      <c r="J8" s="52"/>
      <c r="K8" s="52"/>
      <c r="L8" s="52"/>
      <c r="M8" s="52"/>
      <c r="N8" s="52"/>
      <c r="O8" s="52"/>
      <c r="R8" s="53"/>
      <c r="S8" s="126"/>
      <c r="T8" s="136" t="s">
        <v>55</v>
      </c>
      <c r="U8" s="127" t="s">
        <v>53</v>
      </c>
      <c r="V8" s="127" t="s">
        <v>53</v>
      </c>
      <c r="W8" s="127" t="s">
        <v>53</v>
      </c>
      <c r="X8" s="127" t="s">
        <v>53</v>
      </c>
      <c r="Y8" s="127" t="str">
        <f ca="1">IF($AO$3&lt;=2,"","■")</f>
        <v/>
      </c>
      <c r="Z8" s="127" t="str">
        <f ca="1">IF($AO$3&lt;=2,"","■")</f>
        <v/>
      </c>
      <c r="AA8" s="127" t="str">
        <f ca="1">IF($AO$3&lt;=4,"","■")</f>
        <v/>
      </c>
      <c r="AB8" s="127" t="str">
        <f ca="1">IF($AO$3&lt;=4,"","■")</f>
        <v/>
      </c>
      <c r="AC8" s="127" t="str">
        <f ca="1">IF($AO$3&lt;=6,"","■")</f>
        <v/>
      </c>
      <c r="AD8" s="127" t="str">
        <f ca="1">IF($AO$3&lt;=6,"","■")</f>
        <v/>
      </c>
      <c r="AE8" s="128"/>
      <c r="AF8" s="132"/>
      <c r="AO8" s="76"/>
      <c r="AP8" s="55">
        <v>4</v>
      </c>
      <c r="AQ8" s="55" t="s">
        <v>185</v>
      </c>
      <c r="AR8" s="55" t="s">
        <v>185</v>
      </c>
      <c r="AS8" s="55" t="s">
        <v>185</v>
      </c>
      <c r="AT8" s="55" t="s">
        <v>185</v>
      </c>
      <c r="AU8" s="55" t="s">
        <v>183</v>
      </c>
      <c r="AV8" s="55" t="s">
        <v>183</v>
      </c>
      <c r="AW8" s="55" t="s">
        <v>183</v>
      </c>
      <c r="AX8" s="55" t="s">
        <v>183</v>
      </c>
      <c r="AY8" s="55" t="s">
        <v>180</v>
      </c>
      <c r="AZ8" s="55" t="s">
        <v>180</v>
      </c>
      <c r="BA8" s="55" t="s">
        <v>180</v>
      </c>
      <c r="BB8" s="55" t="s">
        <v>180</v>
      </c>
      <c r="BC8" s="55" t="s">
        <v>177</v>
      </c>
      <c r="BD8" s="55" t="s">
        <v>177</v>
      </c>
      <c r="BE8" s="55" t="s">
        <v>177</v>
      </c>
      <c r="BF8" s="55" t="s">
        <v>177</v>
      </c>
      <c r="BG8" s="55" t="s">
        <v>75</v>
      </c>
      <c r="BH8" s="55" t="s">
        <v>75</v>
      </c>
      <c r="BI8" s="55" t="s">
        <v>75</v>
      </c>
      <c r="BJ8" s="55" t="s">
        <v>75</v>
      </c>
      <c r="BK8" s="55" t="s">
        <v>84</v>
      </c>
      <c r="BL8" s="55" t="s">
        <v>84</v>
      </c>
      <c r="BM8" s="55" t="s">
        <v>83</v>
      </c>
      <c r="BN8" s="55" t="s">
        <v>83</v>
      </c>
      <c r="BO8" s="55" t="s">
        <v>83</v>
      </c>
      <c r="BP8" s="55" t="s">
        <v>83</v>
      </c>
      <c r="BQ8" s="55" t="s">
        <v>83</v>
      </c>
      <c r="BR8" s="55" t="s">
        <v>83</v>
      </c>
      <c r="BS8" s="55" t="s">
        <v>83</v>
      </c>
      <c r="BT8" s="55" t="s">
        <v>83</v>
      </c>
      <c r="BU8" s="55" t="s">
        <v>83</v>
      </c>
      <c r="BV8" s="55" t="s">
        <v>83</v>
      </c>
      <c r="BW8" s="55" t="s">
        <v>79</v>
      </c>
      <c r="BX8" s="55" t="s">
        <v>79</v>
      </c>
      <c r="BY8" s="55" t="s">
        <v>78</v>
      </c>
      <c r="BZ8" s="55" t="s">
        <v>78</v>
      </c>
      <c r="CA8" s="55" t="s">
        <v>78</v>
      </c>
      <c r="CB8" s="55" t="s">
        <v>78</v>
      </c>
      <c r="CC8" s="55" t="s">
        <v>78</v>
      </c>
      <c r="CD8" s="55" t="s">
        <v>78</v>
      </c>
      <c r="CE8" s="55" t="s">
        <v>78</v>
      </c>
      <c r="CF8" s="55" t="s">
        <v>78</v>
      </c>
      <c r="CG8" s="55" t="s">
        <v>78</v>
      </c>
      <c r="CH8" s="55" t="s">
        <v>78</v>
      </c>
      <c r="CI8" s="55" t="s">
        <v>78</v>
      </c>
      <c r="CJ8" s="55" t="s">
        <v>78</v>
      </c>
      <c r="CK8" s="55" t="s">
        <v>78</v>
      </c>
      <c r="CL8" s="55" t="s">
        <v>78</v>
      </c>
    </row>
    <row r="9" spans="2:91" ht="26.25" customHeight="1">
      <c r="D9" s="78" t="s">
        <v>63</v>
      </c>
      <c r="E9" s="78"/>
      <c r="F9" s="78"/>
      <c r="G9" s="78"/>
      <c r="H9" s="78"/>
      <c r="I9" s="78"/>
      <c r="J9" s="79">
        <v>1</v>
      </c>
      <c r="K9" s="80"/>
      <c r="L9" s="80"/>
      <c r="M9" s="80"/>
      <c r="N9" s="81" t="s">
        <v>65</v>
      </c>
      <c r="O9" s="82"/>
      <c r="R9" s="53"/>
      <c r="S9" s="126"/>
      <c r="T9" s="127"/>
      <c r="U9" s="127" t="str">
        <f ca="1">IF($AO$3=8,"□","■")</f>
        <v>■</v>
      </c>
      <c r="V9" s="127" t="str">
        <f ca="1">IF($AO$3=8,"□","■")</f>
        <v>■</v>
      </c>
      <c r="W9" s="127" t="s">
        <v>54</v>
      </c>
      <c r="X9" s="127" t="s">
        <v>54</v>
      </c>
      <c r="Y9" s="127" t="str">
        <f t="shared" ref="Y9:Z12" ca="1" si="0">IF($AO$3&lt;=2,"","□")</f>
        <v/>
      </c>
      <c r="Z9" s="127" t="str">
        <f t="shared" ca="1" si="0"/>
        <v/>
      </c>
      <c r="AA9" s="127" t="str">
        <f t="shared" ref="AA9:AB12" ca="1" si="1">IF($AO$3&lt;=4,"","□")</f>
        <v/>
      </c>
      <c r="AB9" s="127" t="str">
        <f t="shared" ca="1" si="1"/>
        <v/>
      </c>
      <c r="AC9" s="127" t="str">
        <f ca="1">IF($AO$3&lt;=6,"",IF($AO$3=8,"■","□"))</f>
        <v/>
      </c>
      <c r="AD9" s="127" t="str">
        <f ca="1">IF($AO$3&lt;=6,"",IF($AO$3=8,"■","□"))</f>
        <v/>
      </c>
      <c r="AE9" s="128"/>
      <c r="AF9" s="132"/>
      <c r="AO9" s="76"/>
      <c r="AP9" s="55">
        <v>5</v>
      </c>
      <c r="AQ9" s="55" t="s">
        <v>186</v>
      </c>
      <c r="AR9" s="55" t="s">
        <v>186</v>
      </c>
      <c r="AS9" s="55" t="s">
        <v>186</v>
      </c>
      <c r="AT9" s="55" t="s">
        <v>186</v>
      </c>
      <c r="AU9" s="55" t="s">
        <v>184</v>
      </c>
      <c r="AV9" s="55" t="s">
        <v>184</v>
      </c>
      <c r="AW9" s="55" t="s">
        <v>184</v>
      </c>
      <c r="AX9" s="55" t="s">
        <v>184</v>
      </c>
      <c r="AY9" s="55" t="s">
        <v>181</v>
      </c>
      <c r="AZ9" s="55" t="s">
        <v>181</v>
      </c>
      <c r="BA9" s="55" t="s">
        <v>181</v>
      </c>
      <c r="BB9" s="55" t="s">
        <v>181</v>
      </c>
      <c r="BC9" s="55" t="s">
        <v>178</v>
      </c>
      <c r="BD9" s="55" t="s">
        <v>178</v>
      </c>
      <c r="BE9" s="55" t="s">
        <v>178</v>
      </c>
      <c r="BF9" s="55" t="s">
        <v>178</v>
      </c>
      <c r="BG9" s="55" t="s">
        <v>174</v>
      </c>
      <c r="BH9" s="55" t="s">
        <v>174</v>
      </c>
      <c r="BI9" s="55" t="s">
        <v>174</v>
      </c>
      <c r="BJ9" s="55" t="s">
        <v>174</v>
      </c>
      <c r="BK9" s="55" t="s">
        <v>170</v>
      </c>
      <c r="BL9" s="55" t="s">
        <v>170</v>
      </c>
      <c r="BM9" s="55" t="s">
        <v>170</v>
      </c>
      <c r="BN9" s="55" t="s">
        <v>170</v>
      </c>
      <c r="BO9" s="55" t="s">
        <v>170</v>
      </c>
      <c r="BP9" s="55" t="s">
        <v>170</v>
      </c>
      <c r="BQ9" s="55" t="s">
        <v>170</v>
      </c>
      <c r="BR9" s="55" t="s">
        <v>170</v>
      </c>
      <c r="BS9" s="55" t="s">
        <v>170</v>
      </c>
      <c r="BT9" s="55" t="s">
        <v>170</v>
      </c>
      <c r="BU9" s="55" t="s">
        <v>170</v>
      </c>
      <c r="BV9" s="55" t="s">
        <v>170</v>
      </c>
      <c r="BW9" s="55" t="s">
        <v>171</v>
      </c>
      <c r="BX9" s="55" t="s">
        <v>171</v>
      </c>
      <c r="BY9" s="55" t="s">
        <v>171</v>
      </c>
      <c r="BZ9" s="55" t="s">
        <v>171</v>
      </c>
      <c r="CA9" s="55" t="s">
        <v>171</v>
      </c>
      <c r="CB9" s="55" t="s">
        <v>171</v>
      </c>
      <c r="CC9" s="55" t="s">
        <v>171</v>
      </c>
      <c r="CD9" s="55" t="s">
        <v>171</v>
      </c>
      <c r="CE9" s="55" t="s">
        <v>171</v>
      </c>
      <c r="CF9" s="55" t="s">
        <v>171</v>
      </c>
      <c r="CG9" s="55" t="s">
        <v>171</v>
      </c>
      <c r="CH9" s="55" t="s">
        <v>171</v>
      </c>
      <c r="CI9" s="55" t="s">
        <v>171</v>
      </c>
      <c r="CJ9" s="55" t="s">
        <v>171</v>
      </c>
      <c r="CK9" s="55" t="s">
        <v>171</v>
      </c>
      <c r="CL9" s="55" t="s">
        <v>171</v>
      </c>
    </row>
    <row r="10" spans="2:91" ht="26.25" customHeight="1">
      <c r="R10" s="53"/>
      <c r="S10" s="137" t="str">
        <f ca="1">"H " &amp; (IF($AO$3=2,154,0)+IF($AO$3=4,185,0)+IF($AO$3=6,185,0)+IF($AO$3=8,218,0))</f>
        <v>H 154</v>
      </c>
      <c r="T10" s="138"/>
      <c r="U10" s="127" t="str">
        <f t="shared" ref="U10:V12" ca="1" si="2">IF($AO$3=8,"□","■")</f>
        <v>■</v>
      </c>
      <c r="V10" s="127" t="str">
        <f t="shared" ca="1" si="2"/>
        <v>■</v>
      </c>
      <c r="W10" s="127" t="s">
        <v>54</v>
      </c>
      <c r="X10" s="127" t="s">
        <v>54</v>
      </c>
      <c r="Y10" s="127" t="str">
        <f t="shared" ca="1" si="0"/>
        <v/>
      </c>
      <c r="Z10" s="127" t="str">
        <f t="shared" ca="1" si="0"/>
        <v/>
      </c>
      <c r="AA10" s="127" t="str">
        <f t="shared" ca="1" si="1"/>
        <v/>
      </c>
      <c r="AB10" s="127" t="str">
        <f t="shared" ca="1" si="1"/>
        <v/>
      </c>
      <c r="AC10" s="127" t="str">
        <f t="shared" ref="AC10:AD12" ca="1" si="3">IF($AO$3&lt;=6,"",IF($AO$3=8,"■","□"))</f>
        <v/>
      </c>
      <c r="AD10" s="127" t="str">
        <f t="shared" ca="1" si="3"/>
        <v/>
      </c>
      <c r="AE10" s="128"/>
      <c r="AF10" s="132"/>
      <c r="AO10" s="76"/>
      <c r="AP10" s="55">
        <v>6</v>
      </c>
      <c r="AQ10" s="55" t="s">
        <v>186</v>
      </c>
      <c r="AR10" s="55" t="s">
        <v>186</v>
      </c>
      <c r="AS10" s="55" t="s">
        <v>186</v>
      </c>
      <c r="AT10" s="55" t="s">
        <v>186</v>
      </c>
      <c r="AU10" s="55" t="s">
        <v>184</v>
      </c>
      <c r="AV10" s="55" t="s">
        <v>184</v>
      </c>
      <c r="AW10" s="55" t="s">
        <v>184</v>
      </c>
      <c r="AX10" s="55" t="s">
        <v>184</v>
      </c>
      <c r="AY10" s="55" t="s">
        <v>181</v>
      </c>
      <c r="AZ10" s="55" t="s">
        <v>181</v>
      </c>
      <c r="BA10" s="55" t="s">
        <v>181</v>
      </c>
      <c r="BB10" s="55" t="s">
        <v>181</v>
      </c>
      <c r="BC10" s="55" t="s">
        <v>178</v>
      </c>
      <c r="BD10" s="55" t="s">
        <v>178</v>
      </c>
      <c r="BE10" s="55" t="s">
        <v>178</v>
      </c>
      <c r="BF10" s="55" t="s">
        <v>178</v>
      </c>
      <c r="BG10" s="55" t="s">
        <v>175</v>
      </c>
      <c r="BH10" s="55" t="s">
        <v>175</v>
      </c>
      <c r="BI10" s="55" t="s">
        <v>175</v>
      </c>
      <c r="BJ10" s="55" t="s">
        <v>175</v>
      </c>
      <c r="BK10" s="55" t="s">
        <v>172</v>
      </c>
      <c r="BL10" s="55" t="s">
        <v>172</v>
      </c>
      <c r="BM10" s="55" t="s">
        <v>172</v>
      </c>
      <c r="BN10" s="55" t="s">
        <v>172</v>
      </c>
      <c r="BO10" s="55" t="s">
        <v>172</v>
      </c>
      <c r="BP10" s="55" t="s">
        <v>172</v>
      </c>
      <c r="BQ10" s="55" t="s">
        <v>172</v>
      </c>
      <c r="BR10" s="55" t="s">
        <v>172</v>
      </c>
      <c r="BS10" s="55" t="s">
        <v>172</v>
      </c>
      <c r="BT10" s="55" t="s">
        <v>172</v>
      </c>
      <c r="BU10" s="55" t="s">
        <v>172</v>
      </c>
      <c r="BV10" s="55" t="s">
        <v>172</v>
      </c>
      <c r="BW10" s="55" t="s">
        <v>173</v>
      </c>
      <c r="BX10" s="55" t="s">
        <v>173</v>
      </c>
      <c r="BY10" s="55" t="s">
        <v>173</v>
      </c>
      <c r="BZ10" s="55" t="s">
        <v>173</v>
      </c>
      <c r="CA10" s="55" t="s">
        <v>173</v>
      </c>
      <c r="CB10" s="55" t="s">
        <v>173</v>
      </c>
      <c r="CC10" s="55" t="s">
        <v>173</v>
      </c>
      <c r="CD10" s="55" t="s">
        <v>173</v>
      </c>
      <c r="CE10" s="55" t="s">
        <v>173</v>
      </c>
      <c r="CF10" s="55" t="s">
        <v>173</v>
      </c>
      <c r="CG10" s="55" t="s">
        <v>173</v>
      </c>
      <c r="CH10" s="55" t="s">
        <v>173</v>
      </c>
      <c r="CI10" s="55" t="s">
        <v>173</v>
      </c>
      <c r="CJ10" s="55" t="s">
        <v>173</v>
      </c>
      <c r="CK10" s="55" t="s">
        <v>173</v>
      </c>
      <c r="CL10" s="55" t="s">
        <v>173</v>
      </c>
    </row>
    <row r="11" spans="2:91" ht="26.25" customHeight="1">
      <c r="D11" s="90" t="s">
        <v>66</v>
      </c>
      <c r="E11" s="91"/>
      <c r="F11" s="91"/>
      <c r="G11" s="91"/>
      <c r="H11" s="91"/>
      <c r="I11" s="91"/>
      <c r="J11" s="91" t="str">
        <f ca="1">INDIRECT(ADDRESS($J$9+4,$AO$4+42))</f>
        <v>VS-2204P+/100</v>
      </c>
      <c r="K11" s="91"/>
      <c r="L11" s="91"/>
      <c r="M11" s="91"/>
      <c r="N11" s="91"/>
      <c r="O11" s="94"/>
      <c r="R11" s="53"/>
      <c r="S11" s="126"/>
      <c r="T11" s="127"/>
      <c r="U11" s="127" t="str">
        <f t="shared" ca="1" si="2"/>
        <v>■</v>
      </c>
      <c r="V11" s="127" t="str">
        <f t="shared" ca="1" si="2"/>
        <v>■</v>
      </c>
      <c r="W11" s="127" t="s">
        <v>54</v>
      </c>
      <c r="X11" s="127" t="s">
        <v>54</v>
      </c>
      <c r="Y11" s="127" t="str">
        <f t="shared" ca="1" si="0"/>
        <v/>
      </c>
      <c r="Z11" s="127" t="str">
        <f t="shared" ca="1" si="0"/>
        <v/>
      </c>
      <c r="AA11" s="127" t="str">
        <f t="shared" ca="1" si="1"/>
        <v/>
      </c>
      <c r="AB11" s="127" t="str">
        <f t="shared" ca="1" si="1"/>
        <v/>
      </c>
      <c r="AC11" s="127" t="str">
        <f t="shared" ca="1" si="3"/>
        <v/>
      </c>
      <c r="AD11" s="127" t="str">
        <f t="shared" ca="1" si="3"/>
        <v/>
      </c>
      <c r="AE11" s="128"/>
      <c r="AF11" s="132"/>
      <c r="AO11" s="76"/>
      <c r="AP11" s="55">
        <v>7</v>
      </c>
      <c r="AQ11" s="55" t="s">
        <v>186</v>
      </c>
      <c r="AR11" s="55" t="s">
        <v>186</v>
      </c>
      <c r="AS11" s="55" t="s">
        <v>186</v>
      </c>
      <c r="AT11" s="55" t="s">
        <v>186</v>
      </c>
      <c r="AU11" s="55" t="s">
        <v>184</v>
      </c>
      <c r="AV11" s="55" t="s">
        <v>184</v>
      </c>
      <c r="AW11" s="55" t="s">
        <v>184</v>
      </c>
      <c r="AX11" s="55" t="s">
        <v>184</v>
      </c>
      <c r="AY11" s="55" t="s">
        <v>182</v>
      </c>
      <c r="AZ11" s="55" t="s">
        <v>182</v>
      </c>
      <c r="BA11" s="55" t="s">
        <v>182</v>
      </c>
      <c r="BB11" s="55" t="s">
        <v>182</v>
      </c>
      <c r="BC11" s="55" t="s">
        <v>179</v>
      </c>
      <c r="BD11" s="55" t="s">
        <v>179</v>
      </c>
      <c r="BE11" s="55" t="s">
        <v>179</v>
      </c>
      <c r="BF11" s="55" t="s">
        <v>179</v>
      </c>
      <c r="BG11" s="55" t="s">
        <v>176</v>
      </c>
      <c r="BH11" s="55" t="s">
        <v>176</v>
      </c>
      <c r="BI11" s="55" t="s">
        <v>176</v>
      </c>
      <c r="BJ11" s="55" t="s">
        <v>176</v>
      </c>
      <c r="BK11" s="55" t="s">
        <v>82</v>
      </c>
      <c r="BL11" s="55" t="s">
        <v>82</v>
      </c>
      <c r="BM11" s="55" t="s">
        <v>82</v>
      </c>
      <c r="BN11" s="55" t="s">
        <v>82</v>
      </c>
      <c r="BO11" s="55" t="s">
        <v>82</v>
      </c>
      <c r="BP11" s="55" t="s">
        <v>82</v>
      </c>
      <c r="BQ11" s="55" t="s">
        <v>82</v>
      </c>
      <c r="BR11" s="55" t="s">
        <v>82</v>
      </c>
      <c r="BS11" s="55" t="s">
        <v>82</v>
      </c>
      <c r="BT11" s="55" t="s">
        <v>82</v>
      </c>
      <c r="BU11" s="55" t="s">
        <v>82</v>
      </c>
      <c r="BV11" s="55" t="s">
        <v>82</v>
      </c>
      <c r="BW11" s="55" t="s">
        <v>81</v>
      </c>
      <c r="BX11" s="55" t="s">
        <v>81</v>
      </c>
      <c r="BY11" s="55" t="s">
        <v>80</v>
      </c>
      <c r="BZ11" s="55" t="s">
        <v>80</v>
      </c>
      <c r="CA11" s="55" t="s">
        <v>80</v>
      </c>
      <c r="CB11" s="55" t="s">
        <v>80</v>
      </c>
      <c r="CC11" s="55" t="s">
        <v>80</v>
      </c>
      <c r="CD11" s="55" t="s">
        <v>80</v>
      </c>
      <c r="CE11" s="55" t="s">
        <v>80</v>
      </c>
      <c r="CF11" s="55" t="s">
        <v>80</v>
      </c>
      <c r="CG11" s="55" t="s">
        <v>80</v>
      </c>
      <c r="CH11" s="55" t="s">
        <v>80</v>
      </c>
      <c r="CI11" s="55" t="s">
        <v>80</v>
      </c>
      <c r="CJ11" s="55" t="s">
        <v>80</v>
      </c>
      <c r="CK11" s="55" t="s">
        <v>80</v>
      </c>
      <c r="CL11" s="55" t="s">
        <v>80</v>
      </c>
    </row>
    <row r="12" spans="2:91" ht="26.25" customHeight="1">
      <c r="D12" s="92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5"/>
      <c r="S12" s="139"/>
      <c r="T12" s="140" t="s">
        <v>56</v>
      </c>
      <c r="U12" s="141" t="str">
        <f t="shared" ca="1" si="2"/>
        <v>■</v>
      </c>
      <c r="V12" s="141" t="str">
        <f t="shared" ca="1" si="2"/>
        <v>■</v>
      </c>
      <c r="W12" s="141" t="s">
        <v>54</v>
      </c>
      <c r="X12" s="141" t="s">
        <v>54</v>
      </c>
      <c r="Y12" s="141" t="str">
        <f t="shared" ca="1" si="0"/>
        <v/>
      </c>
      <c r="Z12" s="141" t="str">
        <f t="shared" ca="1" si="0"/>
        <v/>
      </c>
      <c r="AA12" s="141" t="str">
        <f t="shared" ca="1" si="1"/>
        <v/>
      </c>
      <c r="AB12" s="141" t="str">
        <f t="shared" ca="1" si="1"/>
        <v/>
      </c>
      <c r="AC12" s="141" t="str">
        <f t="shared" ca="1" si="3"/>
        <v/>
      </c>
      <c r="AD12" s="141" t="str">
        <f t="shared" ca="1" si="3"/>
        <v/>
      </c>
      <c r="AE12" s="142"/>
      <c r="AF12" s="143"/>
      <c r="AO12" s="76"/>
      <c r="AP12" s="55">
        <v>8</v>
      </c>
      <c r="AQ12" s="55" t="s">
        <v>186</v>
      </c>
      <c r="AR12" s="55" t="s">
        <v>186</v>
      </c>
      <c r="AS12" s="55" t="s">
        <v>186</v>
      </c>
      <c r="AT12" s="55" t="s">
        <v>186</v>
      </c>
      <c r="AU12" s="55" t="s">
        <v>184</v>
      </c>
      <c r="AV12" s="55" t="s">
        <v>184</v>
      </c>
      <c r="AW12" s="55" t="s">
        <v>184</v>
      </c>
      <c r="AX12" s="55" t="s">
        <v>184</v>
      </c>
      <c r="AY12" s="55" t="s">
        <v>182</v>
      </c>
      <c r="AZ12" s="55" t="s">
        <v>182</v>
      </c>
      <c r="BA12" s="55" t="s">
        <v>182</v>
      </c>
      <c r="BB12" s="55" t="s">
        <v>182</v>
      </c>
      <c r="BC12" s="55" t="s">
        <v>179</v>
      </c>
      <c r="BD12" s="55" t="s">
        <v>179</v>
      </c>
      <c r="BE12" s="55" t="s">
        <v>179</v>
      </c>
      <c r="BF12" s="55" t="s">
        <v>179</v>
      </c>
      <c r="BG12" s="55" t="s">
        <v>176</v>
      </c>
      <c r="BH12" s="55" t="s">
        <v>176</v>
      </c>
      <c r="BI12" s="55" t="s">
        <v>176</v>
      </c>
      <c r="BJ12" s="55" t="s">
        <v>176</v>
      </c>
      <c r="BK12" s="55" t="s">
        <v>194</v>
      </c>
      <c r="BL12" s="55" t="s">
        <v>194</v>
      </c>
      <c r="BM12" s="55" t="s">
        <v>194</v>
      </c>
      <c r="BN12" s="55" t="s">
        <v>194</v>
      </c>
      <c r="BO12" s="55" t="s">
        <v>194</v>
      </c>
      <c r="BP12" s="55" t="s">
        <v>194</v>
      </c>
      <c r="BQ12" s="55" t="s">
        <v>194</v>
      </c>
      <c r="BR12" s="55" t="s">
        <v>194</v>
      </c>
      <c r="BS12" s="55" t="s">
        <v>194</v>
      </c>
      <c r="BT12" s="55" t="s">
        <v>194</v>
      </c>
      <c r="BU12" s="55" t="s">
        <v>194</v>
      </c>
      <c r="BV12" s="55" t="s">
        <v>194</v>
      </c>
      <c r="BW12" s="55" t="s">
        <v>200</v>
      </c>
      <c r="BX12" s="55" t="s">
        <v>200</v>
      </c>
      <c r="BY12" s="55" t="s">
        <v>200</v>
      </c>
      <c r="BZ12" s="55" t="s">
        <v>200</v>
      </c>
      <c r="CA12" s="55" t="s">
        <v>200</v>
      </c>
      <c r="CB12" s="55" t="s">
        <v>200</v>
      </c>
      <c r="CC12" s="55" t="s">
        <v>200</v>
      </c>
      <c r="CD12" s="55" t="s">
        <v>200</v>
      </c>
      <c r="CE12" s="55" t="s">
        <v>200</v>
      </c>
      <c r="CF12" s="55" t="s">
        <v>200</v>
      </c>
      <c r="CG12" s="55" t="s">
        <v>200</v>
      </c>
      <c r="CH12" s="55" t="s">
        <v>200</v>
      </c>
      <c r="CI12" s="55" t="s">
        <v>200</v>
      </c>
      <c r="CJ12" s="55" t="s">
        <v>200</v>
      </c>
      <c r="CK12" s="55" t="s">
        <v>200</v>
      </c>
      <c r="CL12" s="55" t="s">
        <v>200</v>
      </c>
    </row>
    <row r="13" spans="2:91" ht="26.25" customHeight="1">
      <c r="AO13" s="76"/>
      <c r="AP13" s="55">
        <v>9</v>
      </c>
      <c r="AQ13" s="55" t="s">
        <v>188</v>
      </c>
      <c r="AR13" s="55" t="s">
        <v>188</v>
      </c>
      <c r="AS13" s="55" t="s">
        <v>187</v>
      </c>
      <c r="AT13" s="55" t="s">
        <v>187</v>
      </c>
      <c r="AU13" s="55" t="s">
        <v>187</v>
      </c>
      <c r="AV13" s="55" t="s">
        <v>187</v>
      </c>
      <c r="AW13" s="55" t="s">
        <v>187</v>
      </c>
      <c r="AX13" s="55" t="s">
        <v>187</v>
      </c>
      <c r="AY13" s="55" t="s">
        <v>187</v>
      </c>
      <c r="AZ13" s="55" t="s">
        <v>187</v>
      </c>
      <c r="BA13" s="55" t="s">
        <v>187</v>
      </c>
      <c r="BB13" s="55" t="s">
        <v>187</v>
      </c>
      <c r="BC13" s="55" t="s">
        <v>189</v>
      </c>
      <c r="BD13" s="55" t="s">
        <v>189</v>
      </c>
      <c r="BE13" s="55" t="s">
        <v>189</v>
      </c>
      <c r="BF13" s="55" t="s">
        <v>189</v>
      </c>
      <c r="BG13" s="55" t="s">
        <v>193</v>
      </c>
      <c r="BH13" s="55" t="s">
        <v>193</v>
      </c>
      <c r="BI13" s="55" t="s">
        <v>193</v>
      </c>
      <c r="BJ13" s="55" t="s">
        <v>193</v>
      </c>
      <c r="BK13" s="55" t="s">
        <v>195</v>
      </c>
      <c r="BL13" s="55" t="s">
        <v>195</v>
      </c>
      <c r="BM13" s="55" t="s">
        <v>195</v>
      </c>
      <c r="BN13" s="55" t="s">
        <v>195</v>
      </c>
      <c r="BO13" s="55" t="s">
        <v>195</v>
      </c>
      <c r="BP13" s="55" t="s">
        <v>195</v>
      </c>
      <c r="BQ13" s="55" t="s">
        <v>195</v>
      </c>
      <c r="BR13" s="55" t="s">
        <v>195</v>
      </c>
      <c r="BS13" s="55" t="s">
        <v>195</v>
      </c>
      <c r="BT13" s="55" t="s">
        <v>195</v>
      </c>
      <c r="BU13" s="55" t="s">
        <v>195</v>
      </c>
      <c r="BV13" s="55" t="s">
        <v>195</v>
      </c>
      <c r="BW13" s="55" t="s">
        <v>201</v>
      </c>
      <c r="BX13" s="55" t="s">
        <v>201</v>
      </c>
      <c r="BY13" s="55" t="s">
        <v>201</v>
      </c>
      <c r="BZ13" s="55" t="s">
        <v>201</v>
      </c>
      <c r="CA13" s="55" t="s">
        <v>201</v>
      </c>
      <c r="CB13" s="55" t="s">
        <v>201</v>
      </c>
      <c r="CC13" s="55" t="s">
        <v>201</v>
      </c>
      <c r="CD13" s="55" t="s">
        <v>201</v>
      </c>
      <c r="CE13" s="55" t="s">
        <v>201</v>
      </c>
      <c r="CF13" s="55" t="s">
        <v>201</v>
      </c>
      <c r="CG13" s="55" t="s">
        <v>201</v>
      </c>
      <c r="CH13" s="55" t="s">
        <v>201</v>
      </c>
      <c r="CI13" s="55" t="s">
        <v>201</v>
      </c>
      <c r="CJ13" s="55" t="s">
        <v>201</v>
      </c>
      <c r="CK13" s="55" t="s">
        <v>201</v>
      </c>
      <c r="CL13" s="55" t="s">
        <v>201</v>
      </c>
    </row>
    <row r="14" spans="2:91" ht="26.25" customHeight="1">
      <c r="D14" s="51" t="s">
        <v>206</v>
      </c>
      <c r="AO14" s="76"/>
      <c r="AP14" s="55">
        <v>10</v>
      </c>
      <c r="AQ14" s="55" t="s">
        <v>188</v>
      </c>
      <c r="AR14" s="55" t="s">
        <v>188</v>
      </c>
      <c r="AS14" s="55" t="s">
        <v>187</v>
      </c>
      <c r="AT14" s="55" t="s">
        <v>187</v>
      </c>
      <c r="AU14" s="55" t="s">
        <v>187</v>
      </c>
      <c r="AV14" s="55" t="s">
        <v>187</v>
      </c>
      <c r="AW14" s="55" t="s">
        <v>187</v>
      </c>
      <c r="AX14" s="55" t="s">
        <v>187</v>
      </c>
      <c r="AY14" s="55" t="s">
        <v>187</v>
      </c>
      <c r="AZ14" s="55" t="s">
        <v>187</v>
      </c>
      <c r="BA14" s="55" t="s">
        <v>187</v>
      </c>
      <c r="BB14" s="55" t="s">
        <v>187</v>
      </c>
      <c r="BC14" s="55" t="s">
        <v>189</v>
      </c>
      <c r="BD14" s="55" t="s">
        <v>189</v>
      </c>
      <c r="BE14" s="55" t="s">
        <v>189</v>
      </c>
      <c r="BF14" s="55" t="s">
        <v>189</v>
      </c>
      <c r="BG14" s="55" t="s">
        <v>193</v>
      </c>
      <c r="BH14" s="55" t="s">
        <v>193</v>
      </c>
      <c r="BI14" s="55" t="s">
        <v>193</v>
      </c>
      <c r="BJ14" s="55" t="s">
        <v>193</v>
      </c>
      <c r="BK14" s="55" t="s">
        <v>195</v>
      </c>
      <c r="BL14" s="55" t="s">
        <v>195</v>
      </c>
      <c r="BM14" s="55" t="s">
        <v>195</v>
      </c>
      <c r="BN14" s="55" t="s">
        <v>195</v>
      </c>
      <c r="BO14" s="55" t="s">
        <v>195</v>
      </c>
      <c r="BP14" s="55" t="s">
        <v>195</v>
      </c>
      <c r="BQ14" s="55" t="s">
        <v>195</v>
      </c>
      <c r="BR14" s="55" t="s">
        <v>195</v>
      </c>
      <c r="BS14" s="55" t="s">
        <v>195</v>
      </c>
      <c r="BT14" s="55" t="s">
        <v>195</v>
      </c>
      <c r="BU14" s="55" t="s">
        <v>195</v>
      </c>
      <c r="BV14" s="55" t="s">
        <v>195</v>
      </c>
      <c r="BW14" s="55" t="s">
        <v>201</v>
      </c>
      <c r="BX14" s="55" t="s">
        <v>201</v>
      </c>
      <c r="BY14" s="55" t="s">
        <v>201</v>
      </c>
      <c r="BZ14" s="55" t="s">
        <v>201</v>
      </c>
      <c r="CA14" s="55" t="s">
        <v>201</v>
      </c>
      <c r="CB14" s="55" t="s">
        <v>201</v>
      </c>
      <c r="CC14" s="55" t="s">
        <v>201</v>
      </c>
      <c r="CD14" s="55" t="s">
        <v>201</v>
      </c>
      <c r="CE14" s="55" t="s">
        <v>201</v>
      </c>
      <c r="CF14" s="55" t="s">
        <v>201</v>
      </c>
      <c r="CG14" s="55" t="s">
        <v>201</v>
      </c>
      <c r="CH14" s="55" t="s">
        <v>201</v>
      </c>
      <c r="CI14" s="55" t="s">
        <v>201</v>
      </c>
      <c r="CJ14" s="55" t="s">
        <v>201</v>
      </c>
      <c r="CK14" s="55" t="s">
        <v>201</v>
      </c>
      <c r="CL14" s="55" t="s">
        <v>201</v>
      </c>
    </row>
    <row r="15" spans="2:91" ht="26.25" customHeight="1">
      <c r="D15" s="51" t="s">
        <v>207</v>
      </c>
      <c r="AO15" s="76"/>
      <c r="AP15" s="55">
        <v>11</v>
      </c>
      <c r="AQ15" s="55" t="s">
        <v>188</v>
      </c>
      <c r="AR15" s="55" t="s">
        <v>188</v>
      </c>
      <c r="AS15" s="55" t="s">
        <v>187</v>
      </c>
      <c r="AT15" s="55" t="s">
        <v>187</v>
      </c>
      <c r="AU15" s="55" t="s">
        <v>187</v>
      </c>
      <c r="AV15" s="55" t="s">
        <v>187</v>
      </c>
      <c r="AW15" s="55" t="s">
        <v>187</v>
      </c>
      <c r="AX15" s="55" t="s">
        <v>187</v>
      </c>
      <c r="AY15" s="55" t="s">
        <v>187</v>
      </c>
      <c r="AZ15" s="55" t="s">
        <v>187</v>
      </c>
      <c r="BA15" s="55" t="s">
        <v>187</v>
      </c>
      <c r="BB15" s="55" t="s">
        <v>187</v>
      </c>
      <c r="BC15" s="55" t="s">
        <v>189</v>
      </c>
      <c r="BD15" s="55" t="s">
        <v>189</v>
      </c>
      <c r="BE15" s="55" t="s">
        <v>189</v>
      </c>
      <c r="BF15" s="55" t="s">
        <v>189</v>
      </c>
      <c r="BG15" s="55" t="s">
        <v>192</v>
      </c>
      <c r="BH15" s="55" t="s">
        <v>192</v>
      </c>
      <c r="BI15" s="55" t="s">
        <v>192</v>
      </c>
      <c r="BJ15" s="55" t="s">
        <v>192</v>
      </c>
      <c r="BK15" s="55" t="s">
        <v>196</v>
      </c>
      <c r="BL15" s="55" t="s">
        <v>196</v>
      </c>
      <c r="BM15" s="55" t="s">
        <v>196</v>
      </c>
      <c r="BN15" s="55" t="s">
        <v>196</v>
      </c>
      <c r="BO15" s="55" t="s">
        <v>196</v>
      </c>
      <c r="BP15" s="55" t="s">
        <v>196</v>
      </c>
      <c r="BQ15" s="55" t="s">
        <v>196</v>
      </c>
      <c r="BR15" s="55" t="s">
        <v>196</v>
      </c>
      <c r="BS15" s="55" t="s">
        <v>196</v>
      </c>
      <c r="BT15" s="55" t="s">
        <v>196</v>
      </c>
      <c r="BU15" s="55" t="s">
        <v>196</v>
      </c>
      <c r="BV15" s="55" t="s">
        <v>196</v>
      </c>
      <c r="BW15" s="55" t="s">
        <v>202</v>
      </c>
      <c r="BX15" s="55" t="s">
        <v>202</v>
      </c>
      <c r="BY15" s="55" t="s">
        <v>202</v>
      </c>
      <c r="BZ15" s="55" t="s">
        <v>202</v>
      </c>
      <c r="CA15" s="55" t="s">
        <v>202</v>
      </c>
      <c r="CB15" s="55" t="s">
        <v>202</v>
      </c>
      <c r="CC15" s="55" t="s">
        <v>202</v>
      </c>
      <c r="CD15" s="55" t="s">
        <v>202</v>
      </c>
      <c r="CE15" s="55" t="s">
        <v>202</v>
      </c>
      <c r="CF15" s="55" t="s">
        <v>202</v>
      </c>
      <c r="CG15" s="55" t="s">
        <v>202</v>
      </c>
      <c r="CH15" s="55" t="s">
        <v>202</v>
      </c>
      <c r="CI15" s="55" t="s">
        <v>202</v>
      </c>
      <c r="CJ15" s="55" t="s">
        <v>202</v>
      </c>
      <c r="CK15" s="55" t="s">
        <v>202</v>
      </c>
      <c r="CL15" s="55" t="s">
        <v>202</v>
      </c>
    </row>
    <row r="16" spans="2:91" ht="26.25" customHeight="1">
      <c r="D16" s="51" t="s">
        <v>208</v>
      </c>
      <c r="AO16" s="76"/>
      <c r="AP16" s="55">
        <v>12</v>
      </c>
      <c r="AQ16" s="55" t="s">
        <v>188</v>
      </c>
      <c r="AR16" s="55" t="s">
        <v>188</v>
      </c>
      <c r="AS16" s="55" t="s">
        <v>187</v>
      </c>
      <c r="AT16" s="55" t="s">
        <v>187</v>
      </c>
      <c r="AU16" s="55" t="s">
        <v>187</v>
      </c>
      <c r="AV16" s="55" t="s">
        <v>187</v>
      </c>
      <c r="AW16" s="55" t="s">
        <v>187</v>
      </c>
      <c r="AX16" s="55" t="s">
        <v>187</v>
      </c>
      <c r="AY16" s="55" t="s">
        <v>187</v>
      </c>
      <c r="AZ16" s="55" t="s">
        <v>187</v>
      </c>
      <c r="BA16" s="55" t="s">
        <v>187</v>
      </c>
      <c r="BB16" s="55" t="s">
        <v>187</v>
      </c>
      <c r="BC16" s="55" t="s">
        <v>189</v>
      </c>
      <c r="BD16" s="55" t="s">
        <v>189</v>
      </c>
      <c r="BE16" s="55" t="s">
        <v>189</v>
      </c>
      <c r="BF16" s="55" t="s">
        <v>189</v>
      </c>
      <c r="BG16" s="55" t="s">
        <v>192</v>
      </c>
      <c r="BH16" s="55" t="s">
        <v>192</v>
      </c>
      <c r="BI16" s="55" t="s">
        <v>192</v>
      </c>
      <c r="BJ16" s="55" t="s">
        <v>192</v>
      </c>
      <c r="BK16" s="55" t="s">
        <v>196</v>
      </c>
      <c r="BL16" s="55" t="s">
        <v>196</v>
      </c>
      <c r="BM16" s="55" t="s">
        <v>196</v>
      </c>
      <c r="BN16" s="55" t="s">
        <v>196</v>
      </c>
      <c r="BO16" s="55" t="s">
        <v>196</v>
      </c>
      <c r="BP16" s="55" t="s">
        <v>196</v>
      </c>
      <c r="BQ16" s="55" t="s">
        <v>196</v>
      </c>
      <c r="BR16" s="55" t="s">
        <v>196</v>
      </c>
      <c r="BS16" s="55" t="s">
        <v>196</v>
      </c>
      <c r="BT16" s="55" t="s">
        <v>196</v>
      </c>
      <c r="BU16" s="55" t="s">
        <v>196</v>
      </c>
      <c r="BV16" s="55" t="s">
        <v>196</v>
      </c>
      <c r="BW16" s="55" t="s">
        <v>202</v>
      </c>
      <c r="BX16" s="55" t="s">
        <v>202</v>
      </c>
      <c r="BY16" s="55" t="s">
        <v>202</v>
      </c>
      <c r="BZ16" s="55" t="s">
        <v>202</v>
      </c>
      <c r="CA16" s="55" t="s">
        <v>202</v>
      </c>
      <c r="CB16" s="55" t="s">
        <v>202</v>
      </c>
      <c r="CC16" s="55" t="s">
        <v>202</v>
      </c>
      <c r="CD16" s="55" t="s">
        <v>202</v>
      </c>
      <c r="CE16" s="55" t="s">
        <v>202</v>
      </c>
      <c r="CF16" s="55" t="s">
        <v>202</v>
      </c>
      <c r="CG16" s="55" t="s">
        <v>202</v>
      </c>
      <c r="CH16" s="55" t="s">
        <v>202</v>
      </c>
      <c r="CI16" s="55" t="s">
        <v>202</v>
      </c>
      <c r="CJ16" s="55" t="s">
        <v>202</v>
      </c>
      <c r="CK16" s="55" t="s">
        <v>202</v>
      </c>
      <c r="CL16" s="55" t="s">
        <v>202</v>
      </c>
    </row>
    <row r="17" spans="4:90" ht="26.25" customHeight="1">
      <c r="D17" s="51" t="s">
        <v>209</v>
      </c>
      <c r="AO17" s="76"/>
      <c r="AP17" s="55">
        <v>13</v>
      </c>
      <c r="AQ17" s="55" t="s">
        <v>190</v>
      </c>
      <c r="AR17" s="55" t="s">
        <v>190</v>
      </c>
      <c r="AS17" s="55" t="s">
        <v>190</v>
      </c>
      <c r="AT17" s="55" t="s">
        <v>190</v>
      </c>
      <c r="AU17" s="55" t="s">
        <v>190</v>
      </c>
      <c r="AV17" s="55" t="s">
        <v>190</v>
      </c>
      <c r="AW17" s="55" t="s">
        <v>190</v>
      </c>
      <c r="AX17" s="55" t="s">
        <v>190</v>
      </c>
      <c r="AY17" s="55" t="s">
        <v>190</v>
      </c>
      <c r="AZ17" s="55" t="s">
        <v>190</v>
      </c>
      <c r="BA17" s="55" t="s">
        <v>190</v>
      </c>
      <c r="BB17" s="55" t="s">
        <v>190</v>
      </c>
      <c r="BC17" s="55" t="s">
        <v>190</v>
      </c>
      <c r="BD17" s="55" t="s">
        <v>190</v>
      </c>
      <c r="BE17" s="55" t="s">
        <v>190</v>
      </c>
      <c r="BF17" s="55" t="s">
        <v>190</v>
      </c>
      <c r="BG17" s="55" t="s">
        <v>190</v>
      </c>
      <c r="BH17" s="55" t="s">
        <v>190</v>
      </c>
      <c r="BI17" s="55" t="s">
        <v>190</v>
      </c>
      <c r="BJ17" s="55" t="s">
        <v>190</v>
      </c>
      <c r="BK17" s="55" t="s">
        <v>197</v>
      </c>
      <c r="BL17" s="55" t="s">
        <v>197</v>
      </c>
      <c r="BM17" s="55" t="s">
        <v>197</v>
      </c>
      <c r="BN17" s="55" t="s">
        <v>197</v>
      </c>
      <c r="BO17" s="55" t="s">
        <v>197</v>
      </c>
      <c r="BP17" s="55" t="s">
        <v>197</v>
      </c>
      <c r="BQ17" s="55" t="s">
        <v>197</v>
      </c>
      <c r="BR17" s="55" t="s">
        <v>197</v>
      </c>
      <c r="BS17" s="55" t="s">
        <v>197</v>
      </c>
      <c r="BT17" s="55" t="s">
        <v>197</v>
      </c>
      <c r="BU17" s="55" t="s">
        <v>197</v>
      </c>
      <c r="BV17" s="55" t="s">
        <v>197</v>
      </c>
      <c r="BW17" s="55" t="s">
        <v>203</v>
      </c>
      <c r="BX17" s="55" t="s">
        <v>203</v>
      </c>
      <c r="BY17" s="55" t="s">
        <v>203</v>
      </c>
      <c r="BZ17" s="55" t="s">
        <v>203</v>
      </c>
      <c r="CA17" s="55" t="s">
        <v>203</v>
      </c>
      <c r="CB17" s="55" t="s">
        <v>203</v>
      </c>
      <c r="CC17" s="55" t="s">
        <v>203</v>
      </c>
      <c r="CD17" s="55" t="s">
        <v>203</v>
      </c>
      <c r="CE17" s="55" t="s">
        <v>203</v>
      </c>
      <c r="CF17" s="55" t="s">
        <v>203</v>
      </c>
      <c r="CG17" s="55" t="s">
        <v>203</v>
      </c>
      <c r="CH17" s="55" t="s">
        <v>203</v>
      </c>
      <c r="CI17" s="55" t="s">
        <v>203</v>
      </c>
      <c r="CJ17" s="55" t="s">
        <v>203</v>
      </c>
      <c r="CK17" s="55" t="s">
        <v>203</v>
      </c>
      <c r="CL17" s="55" t="s">
        <v>203</v>
      </c>
    </row>
    <row r="18" spans="4:90" ht="26.25" customHeight="1">
      <c r="AO18" s="76"/>
      <c r="AP18" s="55">
        <v>14</v>
      </c>
      <c r="AQ18" s="55" t="s">
        <v>190</v>
      </c>
      <c r="AR18" s="55" t="s">
        <v>190</v>
      </c>
      <c r="AS18" s="55" t="s">
        <v>190</v>
      </c>
      <c r="AT18" s="55" t="s">
        <v>190</v>
      </c>
      <c r="AU18" s="55" t="s">
        <v>190</v>
      </c>
      <c r="AV18" s="55" t="s">
        <v>190</v>
      </c>
      <c r="AW18" s="55" t="s">
        <v>190</v>
      </c>
      <c r="AX18" s="55" t="s">
        <v>190</v>
      </c>
      <c r="AY18" s="55" t="s">
        <v>190</v>
      </c>
      <c r="AZ18" s="55" t="s">
        <v>190</v>
      </c>
      <c r="BA18" s="55" t="s">
        <v>190</v>
      </c>
      <c r="BB18" s="55" t="s">
        <v>190</v>
      </c>
      <c r="BC18" s="55" t="s">
        <v>190</v>
      </c>
      <c r="BD18" s="55" t="s">
        <v>190</v>
      </c>
      <c r="BE18" s="55" t="s">
        <v>190</v>
      </c>
      <c r="BF18" s="55" t="s">
        <v>190</v>
      </c>
      <c r="BG18" s="55" t="s">
        <v>190</v>
      </c>
      <c r="BH18" s="55" t="s">
        <v>190</v>
      </c>
      <c r="BI18" s="55" t="s">
        <v>190</v>
      </c>
      <c r="BJ18" s="55" t="s">
        <v>190</v>
      </c>
      <c r="BK18" s="55" t="s">
        <v>197</v>
      </c>
      <c r="BL18" s="55" t="s">
        <v>197</v>
      </c>
      <c r="BM18" s="55" t="s">
        <v>197</v>
      </c>
      <c r="BN18" s="55" t="s">
        <v>197</v>
      </c>
      <c r="BO18" s="55" t="s">
        <v>197</v>
      </c>
      <c r="BP18" s="55" t="s">
        <v>197</v>
      </c>
      <c r="BQ18" s="55" t="s">
        <v>197</v>
      </c>
      <c r="BR18" s="55" t="s">
        <v>197</v>
      </c>
      <c r="BS18" s="55" t="s">
        <v>197</v>
      </c>
      <c r="BT18" s="55" t="s">
        <v>197</v>
      </c>
      <c r="BU18" s="55" t="s">
        <v>197</v>
      </c>
      <c r="BV18" s="55" t="s">
        <v>197</v>
      </c>
      <c r="BW18" s="55" t="s">
        <v>203</v>
      </c>
      <c r="BX18" s="55" t="s">
        <v>203</v>
      </c>
      <c r="BY18" s="55" t="s">
        <v>203</v>
      </c>
      <c r="BZ18" s="55" t="s">
        <v>203</v>
      </c>
      <c r="CA18" s="55" t="s">
        <v>203</v>
      </c>
      <c r="CB18" s="55" t="s">
        <v>203</v>
      </c>
      <c r="CC18" s="55" t="s">
        <v>203</v>
      </c>
      <c r="CD18" s="55" t="s">
        <v>203</v>
      </c>
      <c r="CE18" s="55" t="s">
        <v>203</v>
      </c>
      <c r="CF18" s="55" t="s">
        <v>203</v>
      </c>
      <c r="CG18" s="55" t="s">
        <v>203</v>
      </c>
      <c r="CH18" s="55" t="s">
        <v>203</v>
      </c>
      <c r="CI18" s="55" t="s">
        <v>203</v>
      </c>
      <c r="CJ18" s="55" t="s">
        <v>203</v>
      </c>
      <c r="CK18" s="55" t="s">
        <v>203</v>
      </c>
      <c r="CL18" s="55" t="s">
        <v>203</v>
      </c>
    </row>
    <row r="19" spans="4:90" ht="26.25" customHeight="1">
      <c r="AO19" s="76"/>
      <c r="AP19" s="55">
        <v>15</v>
      </c>
      <c r="AQ19" s="55" t="s">
        <v>190</v>
      </c>
      <c r="AR19" s="55" t="s">
        <v>190</v>
      </c>
      <c r="AS19" s="55" t="s">
        <v>190</v>
      </c>
      <c r="AT19" s="55" t="s">
        <v>190</v>
      </c>
      <c r="AU19" s="55" t="s">
        <v>190</v>
      </c>
      <c r="AV19" s="55" t="s">
        <v>190</v>
      </c>
      <c r="AW19" s="55" t="s">
        <v>190</v>
      </c>
      <c r="AX19" s="55" t="s">
        <v>190</v>
      </c>
      <c r="AY19" s="55" t="s">
        <v>190</v>
      </c>
      <c r="AZ19" s="55" t="s">
        <v>190</v>
      </c>
      <c r="BA19" s="55" t="s">
        <v>190</v>
      </c>
      <c r="BB19" s="55" t="s">
        <v>190</v>
      </c>
      <c r="BC19" s="55" t="s">
        <v>190</v>
      </c>
      <c r="BD19" s="55" t="s">
        <v>190</v>
      </c>
      <c r="BE19" s="55" t="s">
        <v>190</v>
      </c>
      <c r="BF19" s="55" t="s">
        <v>190</v>
      </c>
      <c r="BG19" s="55" t="s">
        <v>190</v>
      </c>
      <c r="BH19" s="55" t="s">
        <v>190</v>
      </c>
      <c r="BI19" s="55" t="s">
        <v>190</v>
      </c>
      <c r="BJ19" s="55" t="s">
        <v>190</v>
      </c>
      <c r="BK19" s="55" t="s">
        <v>198</v>
      </c>
      <c r="BL19" s="55" t="s">
        <v>198</v>
      </c>
      <c r="BM19" s="55" t="s">
        <v>198</v>
      </c>
      <c r="BN19" s="55" t="s">
        <v>198</v>
      </c>
      <c r="BO19" s="55" t="s">
        <v>198</v>
      </c>
      <c r="BP19" s="55" t="s">
        <v>198</v>
      </c>
      <c r="BQ19" s="55" t="s">
        <v>198</v>
      </c>
      <c r="BR19" s="55" t="s">
        <v>198</v>
      </c>
      <c r="BS19" s="55" t="s">
        <v>198</v>
      </c>
      <c r="BT19" s="55" t="s">
        <v>198</v>
      </c>
      <c r="BU19" s="55" t="s">
        <v>198</v>
      </c>
      <c r="BV19" s="55" t="s">
        <v>198</v>
      </c>
      <c r="BW19" s="55" t="s">
        <v>204</v>
      </c>
      <c r="BX19" s="55" t="s">
        <v>204</v>
      </c>
      <c r="BY19" s="55" t="s">
        <v>204</v>
      </c>
      <c r="BZ19" s="55" t="s">
        <v>204</v>
      </c>
      <c r="CA19" s="55" t="s">
        <v>204</v>
      </c>
      <c r="CB19" s="55" t="s">
        <v>204</v>
      </c>
      <c r="CC19" s="55" t="s">
        <v>204</v>
      </c>
      <c r="CD19" s="55" t="s">
        <v>204</v>
      </c>
      <c r="CE19" s="55" t="s">
        <v>204</v>
      </c>
      <c r="CF19" s="55" t="s">
        <v>204</v>
      </c>
      <c r="CG19" s="55" t="s">
        <v>204</v>
      </c>
      <c r="CH19" s="55" t="s">
        <v>204</v>
      </c>
      <c r="CI19" s="55" t="s">
        <v>204</v>
      </c>
      <c r="CJ19" s="55" t="s">
        <v>204</v>
      </c>
      <c r="CK19" s="55" t="s">
        <v>204</v>
      </c>
      <c r="CL19" s="55" t="s">
        <v>204</v>
      </c>
    </row>
    <row r="20" spans="4:90" ht="26.25" customHeight="1">
      <c r="AO20" s="76"/>
      <c r="AP20" s="55">
        <v>16</v>
      </c>
      <c r="AQ20" s="55" t="s">
        <v>190</v>
      </c>
      <c r="AR20" s="55" t="s">
        <v>190</v>
      </c>
      <c r="AS20" s="55" t="s">
        <v>190</v>
      </c>
      <c r="AT20" s="55" t="s">
        <v>190</v>
      </c>
      <c r="AU20" s="55" t="s">
        <v>190</v>
      </c>
      <c r="AV20" s="55" t="s">
        <v>190</v>
      </c>
      <c r="AW20" s="55" t="s">
        <v>190</v>
      </c>
      <c r="AX20" s="55" t="s">
        <v>190</v>
      </c>
      <c r="AY20" s="55" t="s">
        <v>190</v>
      </c>
      <c r="AZ20" s="55" t="s">
        <v>190</v>
      </c>
      <c r="BA20" s="55" t="s">
        <v>190</v>
      </c>
      <c r="BB20" s="55" t="s">
        <v>190</v>
      </c>
      <c r="BC20" s="55" t="s">
        <v>190</v>
      </c>
      <c r="BD20" s="55" t="s">
        <v>190</v>
      </c>
      <c r="BE20" s="55" t="s">
        <v>190</v>
      </c>
      <c r="BF20" s="55" t="s">
        <v>190</v>
      </c>
      <c r="BG20" s="55" t="s">
        <v>190</v>
      </c>
      <c r="BH20" s="55" t="s">
        <v>190</v>
      </c>
      <c r="BI20" s="55" t="s">
        <v>190</v>
      </c>
      <c r="BJ20" s="55" t="s">
        <v>190</v>
      </c>
      <c r="BK20" s="55" t="s">
        <v>198</v>
      </c>
      <c r="BL20" s="55" t="s">
        <v>198</v>
      </c>
      <c r="BM20" s="55" t="s">
        <v>198</v>
      </c>
      <c r="BN20" s="55" t="s">
        <v>198</v>
      </c>
      <c r="BO20" s="55" t="s">
        <v>198</v>
      </c>
      <c r="BP20" s="55" t="s">
        <v>198</v>
      </c>
      <c r="BQ20" s="55" t="s">
        <v>198</v>
      </c>
      <c r="BR20" s="55" t="s">
        <v>198</v>
      </c>
      <c r="BS20" s="55" t="s">
        <v>198</v>
      </c>
      <c r="BT20" s="55" t="s">
        <v>198</v>
      </c>
      <c r="BU20" s="55" t="s">
        <v>198</v>
      </c>
      <c r="BV20" s="55" t="s">
        <v>198</v>
      </c>
      <c r="BW20" s="55" t="s">
        <v>204</v>
      </c>
      <c r="BX20" s="55" t="s">
        <v>204</v>
      </c>
      <c r="BY20" s="55" t="s">
        <v>204</v>
      </c>
      <c r="BZ20" s="55" t="s">
        <v>204</v>
      </c>
      <c r="CA20" s="55" t="s">
        <v>204</v>
      </c>
      <c r="CB20" s="55" t="s">
        <v>204</v>
      </c>
      <c r="CC20" s="55" t="s">
        <v>204</v>
      </c>
      <c r="CD20" s="55" t="s">
        <v>204</v>
      </c>
      <c r="CE20" s="55" t="s">
        <v>204</v>
      </c>
      <c r="CF20" s="55" t="s">
        <v>204</v>
      </c>
      <c r="CG20" s="55" t="s">
        <v>204</v>
      </c>
      <c r="CH20" s="55" t="s">
        <v>204</v>
      </c>
      <c r="CI20" s="55" t="s">
        <v>204</v>
      </c>
      <c r="CJ20" s="55" t="s">
        <v>204</v>
      </c>
      <c r="CK20" s="55" t="s">
        <v>204</v>
      </c>
      <c r="CL20" s="55" t="s">
        <v>204</v>
      </c>
    </row>
    <row r="21" spans="4:90" ht="26.25" customHeight="1">
      <c r="AO21" s="76"/>
      <c r="AP21" s="55">
        <v>17</v>
      </c>
      <c r="AQ21" s="55" t="s">
        <v>191</v>
      </c>
      <c r="AR21" s="55" t="s">
        <v>191</v>
      </c>
      <c r="AS21" s="55" t="s">
        <v>191</v>
      </c>
      <c r="AT21" s="55" t="s">
        <v>191</v>
      </c>
      <c r="AU21" s="55" t="s">
        <v>191</v>
      </c>
      <c r="AV21" s="55" t="s">
        <v>191</v>
      </c>
      <c r="AW21" s="55" t="s">
        <v>191</v>
      </c>
      <c r="AX21" s="55" t="s">
        <v>191</v>
      </c>
      <c r="AY21" s="55" t="s">
        <v>191</v>
      </c>
      <c r="AZ21" s="55" t="s">
        <v>191</v>
      </c>
      <c r="BA21" s="55" t="s">
        <v>191</v>
      </c>
      <c r="BB21" s="55" t="s">
        <v>191</v>
      </c>
      <c r="BC21" s="55" t="s">
        <v>191</v>
      </c>
      <c r="BD21" s="55" t="s">
        <v>191</v>
      </c>
      <c r="BE21" s="55" t="s">
        <v>191</v>
      </c>
      <c r="BF21" s="55" t="s">
        <v>191</v>
      </c>
      <c r="BG21" s="55" t="s">
        <v>191</v>
      </c>
      <c r="BH21" s="55" t="s">
        <v>191</v>
      </c>
      <c r="BI21" s="55" t="s">
        <v>191</v>
      </c>
      <c r="BJ21" s="55" t="s">
        <v>191</v>
      </c>
      <c r="BK21" s="55" t="s">
        <v>199</v>
      </c>
      <c r="BL21" s="55" t="s">
        <v>199</v>
      </c>
      <c r="BM21" s="55" t="s">
        <v>199</v>
      </c>
      <c r="BN21" s="55" t="s">
        <v>199</v>
      </c>
      <c r="BO21" s="55" t="s">
        <v>199</v>
      </c>
      <c r="BP21" s="55" t="s">
        <v>199</v>
      </c>
      <c r="BQ21" s="55" t="s">
        <v>199</v>
      </c>
      <c r="BR21" s="55" t="s">
        <v>199</v>
      </c>
      <c r="BS21" s="55" t="s">
        <v>199</v>
      </c>
      <c r="BT21" s="55" t="s">
        <v>199</v>
      </c>
      <c r="BU21" s="55" t="s">
        <v>199</v>
      </c>
      <c r="BV21" s="55" t="s">
        <v>199</v>
      </c>
      <c r="BW21" s="55" t="s">
        <v>205</v>
      </c>
      <c r="BX21" s="55" t="s">
        <v>205</v>
      </c>
      <c r="BY21" s="55" t="s">
        <v>205</v>
      </c>
      <c r="BZ21" s="55" t="s">
        <v>205</v>
      </c>
      <c r="CA21" s="55" t="s">
        <v>205</v>
      </c>
      <c r="CB21" s="55" t="s">
        <v>205</v>
      </c>
      <c r="CC21" s="55" t="s">
        <v>205</v>
      </c>
      <c r="CD21" s="55" t="s">
        <v>205</v>
      </c>
      <c r="CE21" s="55" t="s">
        <v>205</v>
      </c>
      <c r="CF21" s="55" t="s">
        <v>205</v>
      </c>
      <c r="CG21" s="55" t="s">
        <v>205</v>
      </c>
      <c r="CH21" s="55" t="s">
        <v>205</v>
      </c>
      <c r="CI21" s="55" t="s">
        <v>205</v>
      </c>
      <c r="CJ21" s="55" t="s">
        <v>205</v>
      </c>
      <c r="CK21" s="55" t="s">
        <v>205</v>
      </c>
      <c r="CL21" s="55" t="s">
        <v>205</v>
      </c>
    </row>
    <row r="22" spans="4:90" ht="26.25" customHeight="1">
      <c r="AO22" s="76"/>
      <c r="AP22" s="55">
        <v>18</v>
      </c>
      <c r="AQ22" s="55" t="s">
        <v>191</v>
      </c>
      <c r="AR22" s="55" t="s">
        <v>191</v>
      </c>
      <c r="AS22" s="55" t="s">
        <v>191</v>
      </c>
      <c r="AT22" s="55" t="s">
        <v>191</v>
      </c>
      <c r="AU22" s="55" t="s">
        <v>191</v>
      </c>
      <c r="AV22" s="55" t="s">
        <v>191</v>
      </c>
      <c r="AW22" s="55" t="s">
        <v>191</v>
      </c>
      <c r="AX22" s="55" t="s">
        <v>191</v>
      </c>
      <c r="AY22" s="55" t="s">
        <v>191</v>
      </c>
      <c r="AZ22" s="55" t="s">
        <v>191</v>
      </c>
      <c r="BA22" s="55" t="s">
        <v>191</v>
      </c>
      <c r="BB22" s="55" t="s">
        <v>191</v>
      </c>
      <c r="BC22" s="55" t="s">
        <v>191</v>
      </c>
      <c r="BD22" s="55" t="s">
        <v>191</v>
      </c>
      <c r="BE22" s="55" t="s">
        <v>191</v>
      </c>
      <c r="BF22" s="55" t="s">
        <v>191</v>
      </c>
      <c r="BG22" s="55" t="s">
        <v>191</v>
      </c>
      <c r="BH22" s="55" t="s">
        <v>191</v>
      </c>
      <c r="BI22" s="55" t="s">
        <v>191</v>
      </c>
      <c r="BJ22" s="55" t="s">
        <v>191</v>
      </c>
      <c r="BK22" s="55" t="s">
        <v>199</v>
      </c>
      <c r="BL22" s="55" t="s">
        <v>199</v>
      </c>
      <c r="BM22" s="55" t="s">
        <v>199</v>
      </c>
      <c r="BN22" s="55" t="s">
        <v>199</v>
      </c>
      <c r="BO22" s="55" t="s">
        <v>199</v>
      </c>
      <c r="BP22" s="55" t="s">
        <v>199</v>
      </c>
      <c r="BQ22" s="55" t="s">
        <v>199</v>
      </c>
      <c r="BR22" s="55" t="s">
        <v>199</v>
      </c>
      <c r="BS22" s="55" t="s">
        <v>199</v>
      </c>
      <c r="BT22" s="55" t="s">
        <v>199</v>
      </c>
      <c r="BU22" s="55" t="s">
        <v>199</v>
      </c>
      <c r="BV22" s="55" t="s">
        <v>199</v>
      </c>
      <c r="BW22" s="55" t="s">
        <v>205</v>
      </c>
      <c r="BX22" s="55" t="s">
        <v>205</v>
      </c>
      <c r="BY22" s="55" t="s">
        <v>205</v>
      </c>
      <c r="BZ22" s="55" t="s">
        <v>205</v>
      </c>
      <c r="CA22" s="55" t="s">
        <v>205</v>
      </c>
      <c r="CB22" s="55" t="s">
        <v>205</v>
      </c>
      <c r="CC22" s="55" t="s">
        <v>205</v>
      </c>
      <c r="CD22" s="55" t="s">
        <v>205</v>
      </c>
      <c r="CE22" s="55" t="s">
        <v>205</v>
      </c>
      <c r="CF22" s="55" t="s">
        <v>205</v>
      </c>
      <c r="CG22" s="55" t="s">
        <v>205</v>
      </c>
      <c r="CH22" s="55" t="s">
        <v>205</v>
      </c>
      <c r="CI22" s="55" t="s">
        <v>205</v>
      </c>
      <c r="CJ22" s="55" t="s">
        <v>205</v>
      </c>
      <c r="CK22" s="55" t="s">
        <v>205</v>
      </c>
      <c r="CL22" s="55" t="s">
        <v>205</v>
      </c>
    </row>
    <row r="23" spans="4:90" ht="26.25" customHeight="1">
      <c r="AO23" s="76"/>
      <c r="AP23" s="55">
        <v>19</v>
      </c>
      <c r="AQ23" s="55" t="s">
        <v>191</v>
      </c>
      <c r="AR23" s="55" t="s">
        <v>191</v>
      </c>
      <c r="AS23" s="55" t="s">
        <v>191</v>
      </c>
      <c r="AT23" s="55" t="s">
        <v>191</v>
      </c>
      <c r="AU23" s="55" t="s">
        <v>191</v>
      </c>
      <c r="AV23" s="55" t="s">
        <v>191</v>
      </c>
      <c r="AW23" s="55" t="s">
        <v>191</v>
      </c>
      <c r="AX23" s="55" t="s">
        <v>191</v>
      </c>
      <c r="AY23" s="55" t="s">
        <v>191</v>
      </c>
      <c r="AZ23" s="55" t="s">
        <v>191</v>
      </c>
      <c r="BA23" s="55" t="s">
        <v>191</v>
      </c>
      <c r="BB23" s="55" t="s">
        <v>191</v>
      </c>
      <c r="BC23" s="55" t="s">
        <v>191</v>
      </c>
      <c r="BD23" s="55" t="s">
        <v>191</v>
      </c>
      <c r="BE23" s="55" t="s">
        <v>191</v>
      </c>
      <c r="BF23" s="55" t="s">
        <v>191</v>
      </c>
      <c r="BG23" s="55" t="s">
        <v>191</v>
      </c>
      <c r="BH23" s="55" t="s">
        <v>191</v>
      </c>
      <c r="BI23" s="55" t="s">
        <v>191</v>
      </c>
      <c r="BJ23" s="55" t="s">
        <v>191</v>
      </c>
      <c r="BK23" s="55" t="s">
        <v>199</v>
      </c>
      <c r="BL23" s="55" t="s">
        <v>199</v>
      </c>
      <c r="BM23" s="55" t="s">
        <v>199</v>
      </c>
      <c r="BN23" s="55" t="s">
        <v>199</v>
      </c>
      <c r="BO23" s="55" t="s">
        <v>199</v>
      </c>
      <c r="BP23" s="55" t="s">
        <v>199</v>
      </c>
      <c r="BQ23" s="55" t="s">
        <v>199</v>
      </c>
      <c r="BR23" s="55" t="s">
        <v>199</v>
      </c>
      <c r="BS23" s="55" t="s">
        <v>199</v>
      </c>
      <c r="BT23" s="55" t="s">
        <v>199</v>
      </c>
      <c r="BU23" s="55" t="s">
        <v>199</v>
      </c>
      <c r="BV23" s="55" t="s">
        <v>199</v>
      </c>
      <c r="BW23" s="55" t="s">
        <v>205</v>
      </c>
      <c r="BX23" s="55" t="s">
        <v>205</v>
      </c>
      <c r="BY23" s="55" t="s">
        <v>205</v>
      </c>
      <c r="BZ23" s="55" t="s">
        <v>205</v>
      </c>
      <c r="CA23" s="55" t="s">
        <v>205</v>
      </c>
      <c r="CB23" s="55" t="s">
        <v>205</v>
      </c>
      <c r="CC23" s="55" t="s">
        <v>205</v>
      </c>
      <c r="CD23" s="55" t="s">
        <v>205</v>
      </c>
      <c r="CE23" s="55" t="s">
        <v>205</v>
      </c>
      <c r="CF23" s="55" t="s">
        <v>205</v>
      </c>
      <c r="CG23" s="55" t="s">
        <v>205</v>
      </c>
      <c r="CH23" s="55" t="s">
        <v>205</v>
      </c>
      <c r="CI23" s="55" t="s">
        <v>205</v>
      </c>
      <c r="CJ23" s="55" t="s">
        <v>205</v>
      </c>
      <c r="CK23" s="55" t="s">
        <v>205</v>
      </c>
      <c r="CL23" s="55" t="s">
        <v>205</v>
      </c>
    </row>
    <row r="24" spans="4:90" ht="26.25" customHeight="1">
      <c r="AO24" s="77"/>
      <c r="AP24" s="55">
        <v>20</v>
      </c>
      <c r="AQ24" s="55" t="s">
        <v>191</v>
      </c>
      <c r="AR24" s="55" t="s">
        <v>191</v>
      </c>
      <c r="AS24" s="55" t="s">
        <v>191</v>
      </c>
      <c r="AT24" s="55" t="s">
        <v>191</v>
      </c>
      <c r="AU24" s="55" t="s">
        <v>191</v>
      </c>
      <c r="AV24" s="55" t="s">
        <v>191</v>
      </c>
      <c r="AW24" s="55" t="s">
        <v>191</v>
      </c>
      <c r="AX24" s="55" t="s">
        <v>191</v>
      </c>
      <c r="AY24" s="55" t="s">
        <v>191</v>
      </c>
      <c r="AZ24" s="55" t="s">
        <v>191</v>
      </c>
      <c r="BA24" s="55" t="s">
        <v>191</v>
      </c>
      <c r="BB24" s="55" t="s">
        <v>191</v>
      </c>
      <c r="BC24" s="55" t="s">
        <v>191</v>
      </c>
      <c r="BD24" s="55" t="s">
        <v>191</v>
      </c>
      <c r="BE24" s="55" t="s">
        <v>191</v>
      </c>
      <c r="BF24" s="55" t="s">
        <v>191</v>
      </c>
      <c r="BG24" s="55" t="s">
        <v>191</v>
      </c>
      <c r="BH24" s="55" t="s">
        <v>191</v>
      </c>
      <c r="BI24" s="55" t="s">
        <v>191</v>
      </c>
      <c r="BJ24" s="55" t="s">
        <v>191</v>
      </c>
      <c r="BK24" s="55" t="s">
        <v>199</v>
      </c>
      <c r="BL24" s="55" t="s">
        <v>199</v>
      </c>
      <c r="BM24" s="55" t="s">
        <v>199</v>
      </c>
      <c r="BN24" s="55" t="s">
        <v>199</v>
      </c>
      <c r="BO24" s="55" t="s">
        <v>199</v>
      </c>
      <c r="BP24" s="55" t="s">
        <v>199</v>
      </c>
      <c r="BQ24" s="55" t="s">
        <v>199</v>
      </c>
      <c r="BR24" s="55" t="s">
        <v>199</v>
      </c>
      <c r="BS24" s="55" t="s">
        <v>199</v>
      </c>
      <c r="BT24" s="55" t="s">
        <v>199</v>
      </c>
      <c r="BU24" s="55" t="s">
        <v>199</v>
      </c>
      <c r="BV24" s="55" t="s">
        <v>199</v>
      </c>
      <c r="BW24" s="55" t="s">
        <v>205</v>
      </c>
      <c r="BX24" s="55" t="s">
        <v>205</v>
      </c>
      <c r="BY24" s="55" t="s">
        <v>205</v>
      </c>
      <c r="BZ24" s="55" t="s">
        <v>205</v>
      </c>
      <c r="CA24" s="55" t="s">
        <v>205</v>
      </c>
      <c r="CB24" s="55" t="s">
        <v>205</v>
      </c>
      <c r="CC24" s="55" t="s">
        <v>205</v>
      </c>
      <c r="CD24" s="55" t="s">
        <v>205</v>
      </c>
      <c r="CE24" s="55" t="s">
        <v>205</v>
      </c>
      <c r="CF24" s="55" t="s">
        <v>205</v>
      </c>
      <c r="CG24" s="55" t="s">
        <v>205</v>
      </c>
      <c r="CH24" s="55" t="s">
        <v>205</v>
      </c>
      <c r="CI24" s="55" t="s">
        <v>205</v>
      </c>
      <c r="CJ24" s="55" t="s">
        <v>205</v>
      </c>
      <c r="CK24" s="55" t="s">
        <v>205</v>
      </c>
      <c r="CL24" s="55" t="s">
        <v>205</v>
      </c>
    </row>
  </sheetData>
  <sheetCalcPr fullCalcOnLoad="1"/>
  <sheetProtection algorithmName="SHA-512" hashValue="/Ox2a3krMbRQT1Pcd4MwZivxmp3Qk0xJuzE2UcgyyYp/OWRBPmR/K+RWfEg2p6etY3lm6y4YqAYiVx12kyGI5A==" saltValue="TAATCBamRfqM5f9KSdujEg==" spinCount="100000" sheet="1" objects="1" scenarios="1"/>
  <mergeCells count="14">
    <mergeCell ref="N9:O9"/>
    <mergeCell ref="D11:I12"/>
    <mergeCell ref="J11:O12"/>
    <mergeCell ref="AO5:AO24"/>
    <mergeCell ref="D2:AF3"/>
    <mergeCell ref="S5:AF5"/>
    <mergeCell ref="S10:T10"/>
    <mergeCell ref="D5:I5"/>
    <mergeCell ref="D7:I7"/>
    <mergeCell ref="D9:I9"/>
    <mergeCell ref="J5:M5"/>
    <mergeCell ref="N5:O5"/>
    <mergeCell ref="J7:M7"/>
    <mergeCell ref="J9:M9"/>
  </mergeCells>
  <phoneticPr fontId="2"/>
  <dataValidations count="3">
    <dataValidation type="list" allowBlank="1" showInputMessage="1" showErrorMessage="1" sqref="J7:M7">
      <formula1>"あり,なし"</formula1>
    </dataValidation>
    <dataValidation type="list" allowBlank="1" showInputMessage="1" showErrorMessage="1" sqref="J9:M9">
      <formula1>$AP$5:$AP$24</formula1>
    </dataValidation>
    <dataValidation type="list" allowBlank="1" showInputMessage="1" showErrorMessage="1" sqref="J5:M5">
      <formula1>$AQ$4:$CL$4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03"/>
  <sheetViews>
    <sheetView zoomScaleNormal="100" workbookViewId="0">
      <selection activeCell="C2" sqref="C2:I3"/>
    </sheetView>
  </sheetViews>
  <sheetFormatPr defaultRowHeight="18.75" customHeight="1"/>
  <cols>
    <col min="1" max="1" width="9" style="1"/>
    <col min="2" max="2" width="1" style="1" customWidth="1"/>
    <col min="3" max="3" width="18.75" style="1" customWidth="1"/>
    <col min="4" max="4" width="21.25" style="1" customWidth="1"/>
    <col min="5" max="5" width="9" style="1"/>
    <col min="6" max="6" width="11.875" style="1" customWidth="1"/>
    <col min="7" max="9" width="16.5" style="1" customWidth="1"/>
    <col min="10" max="10" width="1" style="1" customWidth="1"/>
    <col min="11" max="16384" width="9" style="1"/>
  </cols>
  <sheetData>
    <row r="1" spans="2:27" ht="18.75" customHeight="1">
      <c r="Y1" s="45" t="s">
        <v>20</v>
      </c>
      <c r="Z1" s="45" t="s">
        <v>38</v>
      </c>
      <c r="AA1" s="1" t="s">
        <v>50</v>
      </c>
    </row>
    <row r="2" spans="2:27" ht="18.75" customHeight="1">
      <c r="C2" s="84" t="s">
        <v>21</v>
      </c>
      <c r="D2" s="85"/>
      <c r="E2" s="85"/>
      <c r="F2" s="85"/>
      <c r="G2" s="85"/>
      <c r="H2" s="85"/>
      <c r="I2" s="86"/>
      <c r="Y2" s="45" t="s">
        <v>40</v>
      </c>
      <c r="Z2" s="45">
        <v>1</v>
      </c>
      <c r="AA2" s="1">
        <v>25</v>
      </c>
    </row>
    <row r="3" spans="2:27" ht="18.75" customHeight="1">
      <c r="C3" s="87"/>
      <c r="D3" s="88"/>
      <c r="E3" s="88"/>
      <c r="F3" s="88"/>
      <c r="G3" s="88"/>
      <c r="H3" s="88"/>
      <c r="I3" s="89"/>
      <c r="Y3" s="45" t="s">
        <v>39</v>
      </c>
      <c r="Z3" s="45">
        <v>2</v>
      </c>
      <c r="AA3" s="1">
        <v>60</v>
      </c>
    </row>
    <row r="4" spans="2:27" ht="18.75" customHeight="1">
      <c r="Y4" s="45" t="s">
        <v>43</v>
      </c>
      <c r="Z4" s="45">
        <v>3</v>
      </c>
      <c r="AA4" s="1">
        <v>90</v>
      </c>
    </row>
    <row r="5" spans="2:27" ht="18.75" customHeight="1">
      <c r="Y5" s="45" t="s">
        <v>41</v>
      </c>
      <c r="Z5" s="45">
        <v>4</v>
      </c>
      <c r="AA5" s="1">
        <v>120</v>
      </c>
    </row>
    <row r="6" spans="2:27" ht="27" customHeight="1">
      <c r="C6" s="34" t="s">
        <v>20</v>
      </c>
      <c r="D6" s="44" t="s">
        <v>223</v>
      </c>
      <c r="E6" s="21" t="str">
        <f>IF(D6="3840*2160","4K","")&amp;IF(D6="2560*1920","5M","")&amp;IF(D6="2048*1536","3M","")&amp;IF(D6="1920*1080","Full HD","")&amp;IF(D6="1280*960","1.3M","")&amp;IF(D6="1280*720","1M","")&amp;IF(D6="800*600","SVGA","")&amp;IF(D6="640*480","VGA","")&amp;IF(D6="320*240","QVGA","")</f>
        <v>1M</v>
      </c>
      <c r="F6" s="36">
        <f>VLOOKUP($E$6,Y1:Z8,2,0)</f>
        <v>4</v>
      </c>
      <c r="G6" s="31" t="s">
        <v>29</v>
      </c>
      <c r="H6" s="31">
        <f>VLOOKUP(E6,Y1:AA11,3,0)</f>
        <v>120</v>
      </c>
      <c r="I6" s="30" t="s">
        <v>30</v>
      </c>
      <c r="Y6" s="45" t="s">
        <v>42</v>
      </c>
      <c r="Z6" s="45">
        <v>5</v>
      </c>
      <c r="AA6" s="1">
        <v>150</v>
      </c>
    </row>
    <row r="7" spans="2:27" ht="12" customHeight="1">
      <c r="C7" s="24"/>
      <c r="D7" s="24"/>
      <c r="E7" s="24"/>
      <c r="G7" s="50" t="s">
        <v>37</v>
      </c>
      <c r="Y7" s="45" t="s">
        <v>44</v>
      </c>
      <c r="Z7" s="45">
        <v>6</v>
      </c>
      <c r="AA7" s="1">
        <v>300</v>
      </c>
    </row>
    <row r="8" spans="2:27" ht="27" customHeight="1">
      <c r="C8" s="35" t="s">
        <v>22</v>
      </c>
      <c r="D8" s="44">
        <v>5</v>
      </c>
      <c r="E8" s="43" t="s">
        <v>23</v>
      </c>
      <c r="G8" s="30" t="str">
        <f>IF($D$12="H.264","推奨帯域","使用帯域")</f>
        <v>推奨帯域</v>
      </c>
      <c r="H8" s="49">
        <f ca="1">IF($D$12="H.264",INDIRECT(ADDRESS($D$8+39,$F$6+15)),ROUND($H$6*8*$D$8,0))</f>
        <v>1536</v>
      </c>
      <c r="I8" s="30" t="str">
        <f>IF($D$12="H.264","Kbps","Kbps")</f>
        <v>Kbps</v>
      </c>
      <c r="Y8" s="45" t="s">
        <v>217</v>
      </c>
      <c r="Z8" s="45">
        <v>7</v>
      </c>
      <c r="AA8" s="1" t="s">
        <v>220</v>
      </c>
    </row>
    <row r="9" spans="2:27" ht="12" customHeight="1">
      <c r="C9" s="24"/>
      <c r="D9" s="24"/>
      <c r="E9" s="43"/>
      <c r="G9" s="50" t="s">
        <v>89</v>
      </c>
      <c r="Y9" s="1" t="s">
        <v>218</v>
      </c>
      <c r="Z9" s="1">
        <v>8</v>
      </c>
      <c r="AA9" s="1" t="s">
        <v>220</v>
      </c>
    </row>
    <row r="10" spans="2:27" ht="27" customHeight="1">
      <c r="C10" s="35" t="s">
        <v>24</v>
      </c>
      <c r="D10" s="44">
        <v>1</v>
      </c>
      <c r="E10" s="43" t="s">
        <v>25</v>
      </c>
      <c r="G10" s="56" t="s">
        <v>88</v>
      </c>
      <c r="Y10" s="1" t="s">
        <v>219</v>
      </c>
      <c r="Z10" s="1">
        <v>9</v>
      </c>
      <c r="AA10" s="1" t="s">
        <v>220</v>
      </c>
    </row>
    <row r="11" spans="2:27" ht="12" customHeight="1"/>
    <row r="12" spans="2:27" ht="27" customHeight="1">
      <c r="C12" s="35" t="s">
        <v>27</v>
      </c>
      <c r="D12" s="44" t="s">
        <v>52</v>
      </c>
    </row>
    <row r="13" spans="2:27" ht="12" customHeight="1">
      <c r="C13" s="24"/>
    </row>
    <row r="14" spans="2:27" ht="18.75" customHeight="1">
      <c r="C14" s="30" t="s">
        <v>26</v>
      </c>
      <c r="D14" s="30">
        <f ca="1">IF(OR($H$8="要問合せ",$H$8*$D$10&gt;=100000),"要問合せ",ROUND($D$10*$H$8/8*24*60*60/1000000,2))</f>
        <v>16.59</v>
      </c>
      <c r="E14" s="29" t="s">
        <v>28</v>
      </c>
      <c r="G14" s="96" t="s">
        <v>35</v>
      </c>
      <c r="H14" s="96"/>
      <c r="I14" s="96"/>
    </row>
    <row r="15" spans="2:27" ht="12" customHeight="1"/>
    <row r="16" spans="2:27" ht="6" customHeight="1">
      <c r="B16" s="2"/>
      <c r="C16" s="3"/>
      <c r="D16" s="3"/>
      <c r="E16" s="3"/>
      <c r="F16" s="3"/>
      <c r="G16" s="3"/>
      <c r="H16" s="3"/>
      <c r="I16" s="3"/>
      <c r="J16" s="4"/>
    </row>
    <row r="17" spans="2:10" ht="36" customHeight="1">
      <c r="B17" s="5"/>
      <c r="C17" s="37" t="s">
        <v>32</v>
      </c>
      <c r="D17" s="44">
        <v>30</v>
      </c>
      <c r="E17" s="38" t="s">
        <v>33</v>
      </c>
      <c r="F17" s="39" t="s">
        <v>31</v>
      </c>
      <c r="G17" s="32" t="s">
        <v>221</v>
      </c>
      <c r="H17" s="47">
        <f ca="1">IF($D$14="要問合せ","帯域　注意",ROUND(D14*D17/1000,1))</f>
        <v>0.5</v>
      </c>
      <c r="I17" s="33" t="s">
        <v>34</v>
      </c>
      <c r="J17" s="7"/>
    </row>
    <row r="18" spans="2:10" ht="12" customHeight="1">
      <c r="B18" s="5"/>
      <c r="C18" s="38"/>
      <c r="D18" s="40"/>
      <c r="E18" s="38"/>
      <c r="F18" s="39"/>
      <c r="G18" s="41"/>
      <c r="H18" s="41"/>
      <c r="I18" s="42"/>
      <c r="J18" s="7"/>
    </row>
    <row r="19" spans="2:10" ht="36" customHeight="1">
      <c r="B19" s="5"/>
      <c r="C19" s="37" t="s">
        <v>221</v>
      </c>
      <c r="D19" s="44">
        <v>1</v>
      </c>
      <c r="E19" s="38" t="s">
        <v>34</v>
      </c>
      <c r="F19" s="39" t="s">
        <v>31</v>
      </c>
      <c r="G19" s="32" t="s">
        <v>32</v>
      </c>
      <c r="H19" s="48">
        <f ca="1">IF($D$14="要問合せ","帯域　注意",ROUND(D19/D14*1000,1))</f>
        <v>60.3</v>
      </c>
      <c r="I19" s="33" t="s">
        <v>33</v>
      </c>
      <c r="J19" s="7"/>
    </row>
    <row r="20" spans="2:10" ht="6" customHeight="1">
      <c r="B20" s="8"/>
      <c r="C20" s="9"/>
      <c r="D20" s="9"/>
      <c r="E20" s="9"/>
      <c r="F20" s="9"/>
      <c r="G20" s="9"/>
      <c r="H20" s="9"/>
      <c r="I20" s="9"/>
      <c r="J20" s="10"/>
    </row>
    <row r="21" spans="2:10" ht="18.75" customHeight="1">
      <c r="C21" s="1" t="s">
        <v>36</v>
      </c>
    </row>
    <row r="22" spans="2:10" ht="18.75" customHeight="1">
      <c r="C22" s="1" t="str">
        <f>IF($D$12="H.264","※ H.264の場合は、メーカーによりHDD容量・保存日数が大きく異なりますので目安にしてください。","")</f>
        <v>※ H.264の場合は、メーカーによりHDD容量・保存日数が大きく異なりますので目安にしてください。</v>
      </c>
    </row>
    <row r="23" spans="2:10" ht="18.75" customHeight="1">
      <c r="C23" s="1" t="str">
        <f>IF($D$12="H.264","※ H.264の場合は、「動きによってデータ量が変動するメーカー」と「使用帯域を指定できるメーカー」の2種類あります。","")</f>
        <v>※ H.264の場合は、「動きによってデータ量が変動するメーカー」と「使用帯域を指定できるメーカー」の2種類あります。</v>
      </c>
    </row>
    <row r="24" spans="2:10" ht="18.75" customHeight="1">
      <c r="C24" s="1" t="s">
        <v>222</v>
      </c>
    </row>
    <row r="37" spans="12:24" ht="18.75" customHeight="1">
      <c r="L37" s="46" t="s">
        <v>214</v>
      </c>
      <c r="M37" s="46" t="s">
        <v>215</v>
      </c>
      <c r="O37" s="46"/>
      <c r="P37" s="46">
        <v>25</v>
      </c>
      <c r="Q37" s="46">
        <v>60</v>
      </c>
      <c r="R37" s="46">
        <v>90</v>
      </c>
      <c r="S37" s="46">
        <v>120</v>
      </c>
      <c r="T37" s="46">
        <v>150</v>
      </c>
      <c r="U37" s="46">
        <v>300</v>
      </c>
      <c r="V37" s="46"/>
      <c r="W37" s="46"/>
      <c r="X37" s="46"/>
    </row>
    <row r="38" spans="12:24" ht="18.75" customHeight="1">
      <c r="L38" s="46">
        <v>1</v>
      </c>
      <c r="M38" s="46">
        <v>256</v>
      </c>
      <c r="O38" s="21"/>
      <c r="P38" s="21">
        <v>1</v>
      </c>
      <c r="Q38" s="21">
        <v>2</v>
      </c>
      <c r="R38" s="21">
        <v>3</v>
      </c>
      <c r="S38" s="21">
        <v>4</v>
      </c>
      <c r="T38" s="21">
        <v>5</v>
      </c>
      <c r="U38" s="21">
        <v>6</v>
      </c>
      <c r="V38" s="21">
        <v>7</v>
      </c>
      <c r="W38" s="21">
        <v>8</v>
      </c>
      <c r="X38" s="21">
        <v>9</v>
      </c>
    </row>
    <row r="39" spans="12:24" ht="18.75" customHeight="1">
      <c r="L39" s="46">
        <v>2</v>
      </c>
      <c r="M39" s="46">
        <v>384</v>
      </c>
      <c r="O39" s="21"/>
      <c r="P39" s="21" t="s">
        <v>45</v>
      </c>
      <c r="Q39" s="21" t="s">
        <v>46</v>
      </c>
      <c r="R39" s="21" t="s">
        <v>47</v>
      </c>
      <c r="S39" s="21" t="s">
        <v>41</v>
      </c>
      <c r="T39" s="21" t="s">
        <v>48</v>
      </c>
      <c r="U39" s="21" t="s">
        <v>49</v>
      </c>
      <c r="V39" s="21" t="s">
        <v>217</v>
      </c>
      <c r="W39" s="21" t="s">
        <v>218</v>
      </c>
      <c r="X39" s="21" t="s">
        <v>219</v>
      </c>
    </row>
    <row r="40" spans="12:24" ht="18.75" customHeight="1">
      <c r="L40" s="46">
        <v>3</v>
      </c>
      <c r="M40" s="46">
        <v>512</v>
      </c>
      <c r="O40" s="144">
        <v>1</v>
      </c>
      <c r="P40" s="21">
        <f>VLOOKUP(P74,$L$37:$M$51,2,0)</f>
        <v>256</v>
      </c>
      <c r="Q40" s="21">
        <f t="shared" ref="Q40:U40" si="0">VLOOKUP(Q74,$L$37:$M$51,2,0)</f>
        <v>384</v>
      </c>
      <c r="R40" s="21">
        <f t="shared" si="0"/>
        <v>512</v>
      </c>
      <c r="S40" s="21">
        <f t="shared" si="0"/>
        <v>768</v>
      </c>
      <c r="T40" s="21">
        <f t="shared" si="0"/>
        <v>768</v>
      </c>
      <c r="U40" s="21">
        <f t="shared" si="0"/>
        <v>1024</v>
      </c>
      <c r="V40" s="21">
        <f t="shared" ref="V40:X40" si="1">VLOOKUP(V74,$L$37:$M$51,2,0)</f>
        <v>1536</v>
      </c>
      <c r="W40" s="21">
        <f t="shared" si="1"/>
        <v>2048</v>
      </c>
      <c r="X40" s="21">
        <f t="shared" si="1"/>
        <v>4096</v>
      </c>
    </row>
    <row r="41" spans="12:24" ht="18.75" customHeight="1">
      <c r="L41" s="46">
        <v>4</v>
      </c>
      <c r="M41" s="46">
        <v>768</v>
      </c>
      <c r="O41" s="21">
        <v>2</v>
      </c>
      <c r="P41" s="21">
        <f t="shared" ref="P41:U41" si="2">VLOOKUP(P75,$L$37:$M$51,2,0)</f>
        <v>384</v>
      </c>
      <c r="Q41" s="21">
        <f t="shared" si="2"/>
        <v>512</v>
      </c>
      <c r="R41" s="21">
        <f t="shared" si="2"/>
        <v>768</v>
      </c>
      <c r="S41" s="21">
        <f t="shared" si="2"/>
        <v>1024</v>
      </c>
      <c r="T41" s="21">
        <f t="shared" si="2"/>
        <v>1024</v>
      </c>
      <c r="U41" s="21">
        <f t="shared" si="2"/>
        <v>1536</v>
      </c>
      <c r="V41" s="21">
        <f t="shared" ref="V41:X41" si="3">VLOOKUP(V75,$L$37:$M$51,2,0)</f>
        <v>2048</v>
      </c>
      <c r="W41" s="21">
        <f t="shared" si="3"/>
        <v>3072</v>
      </c>
      <c r="X41" s="21">
        <f t="shared" si="3"/>
        <v>6144</v>
      </c>
    </row>
    <row r="42" spans="12:24" ht="18.75" customHeight="1">
      <c r="L42" s="46">
        <v>5</v>
      </c>
      <c r="M42" s="46">
        <v>1024</v>
      </c>
      <c r="O42" s="21">
        <v>3</v>
      </c>
      <c r="P42" s="21">
        <f t="shared" ref="P42:U42" si="4">VLOOKUP(P76,$L$37:$M$51,2,0)</f>
        <v>384</v>
      </c>
      <c r="Q42" s="21">
        <f t="shared" si="4"/>
        <v>512</v>
      </c>
      <c r="R42" s="21">
        <f t="shared" si="4"/>
        <v>768</v>
      </c>
      <c r="S42" s="21">
        <f t="shared" si="4"/>
        <v>1024</v>
      </c>
      <c r="T42" s="21">
        <f t="shared" si="4"/>
        <v>1024</v>
      </c>
      <c r="U42" s="21">
        <f t="shared" si="4"/>
        <v>1536</v>
      </c>
      <c r="V42" s="21">
        <f t="shared" ref="V42:X42" si="5">VLOOKUP(V76,$L$37:$M$51,2,0)</f>
        <v>2048</v>
      </c>
      <c r="W42" s="21">
        <f t="shared" si="5"/>
        <v>3072</v>
      </c>
      <c r="X42" s="21">
        <f t="shared" si="5"/>
        <v>6144</v>
      </c>
    </row>
    <row r="43" spans="12:24" ht="18.75" customHeight="1">
      <c r="L43" s="46">
        <v>6</v>
      </c>
      <c r="M43" s="46">
        <v>1536</v>
      </c>
      <c r="O43" s="21">
        <v>4</v>
      </c>
      <c r="P43" s="21">
        <f t="shared" ref="P43:U43" si="6">VLOOKUP(P77,$L$37:$M$51,2,0)</f>
        <v>512</v>
      </c>
      <c r="Q43" s="21">
        <f t="shared" si="6"/>
        <v>768</v>
      </c>
      <c r="R43" s="21">
        <f t="shared" si="6"/>
        <v>1024</v>
      </c>
      <c r="S43" s="21">
        <f t="shared" si="6"/>
        <v>1536</v>
      </c>
      <c r="T43" s="21">
        <f t="shared" si="6"/>
        <v>1536</v>
      </c>
      <c r="U43" s="21">
        <f t="shared" si="6"/>
        <v>2048</v>
      </c>
      <c r="V43" s="21">
        <f t="shared" ref="V43:X43" si="7">VLOOKUP(V77,$L$37:$M$51,2,0)</f>
        <v>3072</v>
      </c>
      <c r="W43" s="21">
        <f t="shared" si="7"/>
        <v>4096</v>
      </c>
      <c r="X43" s="21">
        <f t="shared" si="7"/>
        <v>8192</v>
      </c>
    </row>
    <row r="44" spans="12:24" ht="18.75" customHeight="1">
      <c r="L44" s="46">
        <v>7</v>
      </c>
      <c r="M44" s="46">
        <v>2048</v>
      </c>
      <c r="O44" s="144">
        <v>5</v>
      </c>
      <c r="P44" s="21">
        <f t="shared" ref="P44:U44" si="8">VLOOKUP(P78,$L$37:$M$51,2,0)</f>
        <v>512</v>
      </c>
      <c r="Q44" s="21">
        <f t="shared" si="8"/>
        <v>768</v>
      </c>
      <c r="R44" s="21">
        <f t="shared" si="8"/>
        <v>1024</v>
      </c>
      <c r="S44" s="21">
        <f t="shared" si="8"/>
        <v>1536</v>
      </c>
      <c r="T44" s="21">
        <f t="shared" si="8"/>
        <v>1536</v>
      </c>
      <c r="U44" s="21">
        <f t="shared" si="8"/>
        <v>2048</v>
      </c>
      <c r="V44" s="21">
        <f t="shared" ref="V44:X44" si="9">VLOOKUP(V78,$L$37:$M$51,2,0)</f>
        <v>3072</v>
      </c>
      <c r="W44" s="21">
        <f t="shared" si="9"/>
        <v>4096</v>
      </c>
      <c r="X44" s="21">
        <f t="shared" si="9"/>
        <v>8192</v>
      </c>
    </row>
    <row r="45" spans="12:24" ht="18.75" customHeight="1">
      <c r="L45" s="46">
        <v>8</v>
      </c>
      <c r="M45" s="46">
        <v>3072</v>
      </c>
      <c r="O45" s="21">
        <v>6</v>
      </c>
      <c r="P45" s="21">
        <f t="shared" ref="P45:U45" si="10">VLOOKUP(P79,$L$37:$M$51,2,0)</f>
        <v>768</v>
      </c>
      <c r="Q45" s="21">
        <f t="shared" si="10"/>
        <v>1024</v>
      </c>
      <c r="R45" s="21">
        <f t="shared" si="10"/>
        <v>1536</v>
      </c>
      <c r="S45" s="21">
        <f t="shared" si="10"/>
        <v>2048</v>
      </c>
      <c r="T45" s="21">
        <f t="shared" si="10"/>
        <v>2048</v>
      </c>
      <c r="U45" s="21">
        <f t="shared" si="10"/>
        <v>3072</v>
      </c>
      <c r="V45" s="21">
        <f t="shared" ref="V45:X45" si="11">VLOOKUP(V79,$L$37:$M$51,2,0)</f>
        <v>4096</v>
      </c>
      <c r="W45" s="21">
        <f t="shared" si="11"/>
        <v>6144</v>
      </c>
      <c r="X45" s="21" t="str">
        <f t="shared" si="11"/>
        <v>要問合せ</v>
      </c>
    </row>
    <row r="46" spans="12:24" ht="18.75" customHeight="1">
      <c r="L46" s="46">
        <v>9</v>
      </c>
      <c r="M46" s="46">
        <v>4096</v>
      </c>
      <c r="O46" s="21">
        <v>7</v>
      </c>
      <c r="P46" s="21">
        <f t="shared" ref="P46:U46" si="12">VLOOKUP(P80,$L$37:$M$51,2,0)</f>
        <v>768</v>
      </c>
      <c r="Q46" s="21">
        <f t="shared" si="12"/>
        <v>1024</v>
      </c>
      <c r="R46" s="21">
        <f t="shared" si="12"/>
        <v>1536</v>
      </c>
      <c r="S46" s="21">
        <f t="shared" si="12"/>
        <v>2048</v>
      </c>
      <c r="T46" s="21">
        <f t="shared" si="12"/>
        <v>2048</v>
      </c>
      <c r="U46" s="21">
        <f t="shared" si="12"/>
        <v>3072</v>
      </c>
      <c r="V46" s="21">
        <f t="shared" ref="V46:X46" si="13">VLOOKUP(V80,$L$37:$M$51,2,0)</f>
        <v>4096</v>
      </c>
      <c r="W46" s="21">
        <f t="shared" si="13"/>
        <v>6144</v>
      </c>
      <c r="X46" s="21" t="str">
        <f t="shared" si="13"/>
        <v>要問合せ</v>
      </c>
    </row>
    <row r="47" spans="12:24" ht="18.75" customHeight="1">
      <c r="L47" s="46">
        <v>10</v>
      </c>
      <c r="M47" s="46">
        <v>6144</v>
      </c>
      <c r="O47" s="21">
        <v>8</v>
      </c>
      <c r="P47" s="21">
        <f t="shared" ref="P47:U47" si="14">VLOOKUP(P81,$L$37:$M$51,2,0)</f>
        <v>768</v>
      </c>
      <c r="Q47" s="21">
        <f t="shared" si="14"/>
        <v>1024</v>
      </c>
      <c r="R47" s="21">
        <f t="shared" si="14"/>
        <v>1536</v>
      </c>
      <c r="S47" s="21">
        <f t="shared" si="14"/>
        <v>2048</v>
      </c>
      <c r="T47" s="21">
        <f t="shared" si="14"/>
        <v>2048</v>
      </c>
      <c r="U47" s="21">
        <f t="shared" si="14"/>
        <v>3072</v>
      </c>
      <c r="V47" s="21">
        <f t="shared" ref="V47:X47" si="15">VLOOKUP(V81,$L$37:$M$51,2,0)</f>
        <v>4096</v>
      </c>
      <c r="W47" s="21">
        <f t="shared" si="15"/>
        <v>6144</v>
      </c>
      <c r="X47" s="21" t="str">
        <f t="shared" si="15"/>
        <v>要問合せ</v>
      </c>
    </row>
    <row r="48" spans="12:24" ht="18.75" customHeight="1">
      <c r="L48" s="46">
        <v>11</v>
      </c>
      <c r="M48" s="46">
        <v>8192</v>
      </c>
      <c r="O48" s="21">
        <v>9</v>
      </c>
      <c r="P48" s="21">
        <f t="shared" ref="P48:U48" si="16">VLOOKUP(P82,$L$37:$M$51,2,0)</f>
        <v>768</v>
      </c>
      <c r="Q48" s="21">
        <f t="shared" si="16"/>
        <v>1024</v>
      </c>
      <c r="R48" s="21">
        <f t="shared" si="16"/>
        <v>1536</v>
      </c>
      <c r="S48" s="21">
        <f t="shared" si="16"/>
        <v>2048</v>
      </c>
      <c r="T48" s="21">
        <f t="shared" si="16"/>
        <v>2048</v>
      </c>
      <c r="U48" s="21">
        <f t="shared" si="16"/>
        <v>3072</v>
      </c>
      <c r="V48" s="21">
        <f t="shared" ref="V48:X48" si="17">VLOOKUP(V82,$L$37:$M$51,2,0)</f>
        <v>4096</v>
      </c>
      <c r="W48" s="21">
        <f t="shared" si="17"/>
        <v>6144</v>
      </c>
      <c r="X48" s="21" t="str">
        <f t="shared" si="17"/>
        <v>要問合せ</v>
      </c>
    </row>
    <row r="49" spans="12:24" ht="18.75" customHeight="1">
      <c r="L49" s="46">
        <v>12</v>
      </c>
      <c r="M49" s="46"/>
      <c r="O49" s="144">
        <v>10</v>
      </c>
      <c r="P49" s="21">
        <f t="shared" ref="P49:U49" si="18">VLOOKUP(P83,$L$37:$M$51,2,0)</f>
        <v>768</v>
      </c>
      <c r="Q49" s="21">
        <f t="shared" si="18"/>
        <v>1024</v>
      </c>
      <c r="R49" s="21">
        <f t="shared" si="18"/>
        <v>1536</v>
      </c>
      <c r="S49" s="21">
        <f t="shared" si="18"/>
        <v>2048</v>
      </c>
      <c r="T49" s="21">
        <f t="shared" si="18"/>
        <v>2048</v>
      </c>
      <c r="U49" s="21">
        <f t="shared" si="18"/>
        <v>3072</v>
      </c>
      <c r="V49" s="21">
        <f t="shared" ref="V49:X49" si="19">VLOOKUP(V83,$L$37:$M$51,2,0)</f>
        <v>4096</v>
      </c>
      <c r="W49" s="21">
        <f t="shared" si="19"/>
        <v>6144</v>
      </c>
      <c r="X49" s="21" t="str">
        <f t="shared" si="19"/>
        <v>要問合せ</v>
      </c>
    </row>
    <row r="50" spans="12:24" ht="18.75" customHeight="1">
      <c r="L50" s="46">
        <v>13</v>
      </c>
      <c r="M50" s="46"/>
      <c r="O50" s="21">
        <v>11</v>
      </c>
      <c r="P50" s="21">
        <f t="shared" ref="P50:U50" si="20">VLOOKUP(P84,$L$37:$M$51,2,0)</f>
        <v>1024</v>
      </c>
      <c r="Q50" s="21">
        <f t="shared" si="20"/>
        <v>1536</v>
      </c>
      <c r="R50" s="21">
        <f t="shared" si="20"/>
        <v>2048</v>
      </c>
      <c r="S50" s="21">
        <f t="shared" si="20"/>
        <v>3072</v>
      </c>
      <c r="T50" s="21">
        <f t="shared" si="20"/>
        <v>3072</v>
      </c>
      <c r="U50" s="21">
        <f t="shared" si="20"/>
        <v>4096</v>
      </c>
      <c r="V50" s="21">
        <f t="shared" ref="V50:X50" si="21">VLOOKUP(V84,$L$37:$M$51,2,0)</f>
        <v>6144</v>
      </c>
      <c r="W50" s="21">
        <f t="shared" si="21"/>
        <v>8192</v>
      </c>
      <c r="X50" s="21" t="str">
        <f t="shared" si="21"/>
        <v>要問合せ</v>
      </c>
    </row>
    <row r="51" spans="12:24" ht="18.75" customHeight="1">
      <c r="L51" s="46">
        <v>14</v>
      </c>
      <c r="M51" s="46" t="s">
        <v>51</v>
      </c>
      <c r="O51" s="21">
        <v>12</v>
      </c>
      <c r="P51" s="21">
        <f t="shared" ref="P51:U51" si="22">VLOOKUP(P85,$L$37:$M$51,2,0)</f>
        <v>1024</v>
      </c>
      <c r="Q51" s="21">
        <f t="shared" si="22"/>
        <v>1536</v>
      </c>
      <c r="R51" s="21">
        <f t="shared" si="22"/>
        <v>2048</v>
      </c>
      <c r="S51" s="21">
        <f t="shared" si="22"/>
        <v>3072</v>
      </c>
      <c r="T51" s="21">
        <f t="shared" si="22"/>
        <v>3072</v>
      </c>
      <c r="U51" s="21">
        <f t="shared" si="22"/>
        <v>4096</v>
      </c>
      <c r="V51" s="21">
        <f t="shared" ref="V51:X51" si="23">VLOOKUP(V85,$L$37:$M$51,2,0)</f>
        <v>6144</v>
      </c>
      <c r="W51" s="21">
        <f t="shared" si="23"/>
        <v>8192</v>
      </c>
      <c r="X51" s="21" t="str">
        <f t="shared" si="23"/>
        <v>要問合せ</v>
      </c>
    </row>
    <row r="52" spans="12:24" ht="18.75" customHeight="1">
      <c r="O52" s="21">
        <v>13</v>
      </c>
      <c r="P52" s="21">
        <f t="shared" ref="P52:U52" si="24">VLOOKUP(P86,$L$37:$M$51,2,0)</f>
        <v>1024</v>
      </c>
      <c r="Q52" s="21">
        <f t="shared" si="24"/>
        <v>1536</v>
      </c>
      <c r="R52" s="21">
        <f t="shared" si="24"/>
        <v>2048</v>
      </c>
      <c r="S52" s="21">
        <f t="shared" si="24"/>
        <v>3072</v>
      </c>
      <c r="T52" s="21">
        <f t="shared" si="24"/>
        <v>3072</v>
      </c>
      <c r="U52" s="21">
        <f t="shared" si="24"/>
        <v>4096</v>
      </c>
      <c r="V52" s="21">
        <f t="shared" ref="V52:X52" si="25">VLOOKUP(V86,$L$37:$M$51,2,0)</f>
        <v>6144</v>
      </c>
      <c r="W52" s="21">
        <f t="shared" si="25"/>
        <v>8192</v>
      </c>
      <c r="X52" s="21" t="str">
        <f t="shared" si="25"/>
        <v>要問合せ</v>
      </c>
    </row>
    <row r="53" spans="12:24" ht="18.75" customHeight="1">
      <c r="O53" s="21">
        <v>14</v>
      </c>
      <c r="P53" s="21">
        <f t="shared" ref="P53:U53" si="26">VLOOKUP(P87,$L$37:$M$51,2,0)</f>
        <v>1024</v>
      </c>
      <c r="Q53" s="21">
        <f t="shared" si="26"/>
        <v>1536</v>
      </c>
      <c r="R53" s="21">
        <f t="shared" si="26"/>
        <v>2048</v>
      </c>
      <c r="S53" s="21">
        <f t="shared" si="26"/>
        <v>3072</v>
      </c>
      <c r="T53" s="21">
        <f t="shared" si="26"/>
        <v>3072</v>
      </c>
      <c r="U53" s="21">
        <f t="shared" si="26"/>
        <v>4096</v>
      </c>
      <c r="V53" s="21">
        <f t="shared" ref="V53:X53" si="27">VLOOKUP(V87,$L$37:$M$51,2,0)</f>
        <v>6144</v>
      </c>
      <c r="W53" s="21">
        <f t="shared" si="27"/>
        <v>8192</v>
      </c>
      <c r="X53" s="21" t="str">
        <f t="shared" si="27"/>
        <v>要問合せ</v>
      </c>
    </row>
    <row r="54" spans="12:24" ht="18.75" customHeight="1">
      <c r="O54" s="21">
        <v>15</v>
      </c>
      <c r="P54" s="21">
        <f t="shared" ref="P54:U54" si="28">VLOOKUP(P88,$L$37:$M$51,2,0)</f>
        <v>1024</v>
      </c>
      <c r="Q54" s="21">
        <f t="shared" si="28"/>
        <v>1536</v>
      </c>
      <c r="R54" s="21">
        <f t="shared" si="28"/>
        <v>2048</v>
      </c>
      <c r="S54" s="21">
        <f t="shared" si="28"/>
        <v>3072</v>
      </c>
      <c r="T54" s="21">
        <f t="shared" si="28"/>
        <v>3072</v>
      </c>
      <c r="U54" s="21">
        <f t="shared" si="28"/>
        <v>4096</v>
      </c>
      <c r="V54" s="21">
        <f t="shared" ref="V54:X54" si="29">VLOOKUP(V88,$L$37:$M$51,2,0)</f>
        <v>6144</v>
      </c>
      <c r="W54" s="21">
        <f t="shared" si="29"/>
        <v>8192</v>
      </c>
      <c r="X54" s="21" t="str">
        <f t="shared" si="29"/>
        <v>要問合せ</v>
      </c>
    </row>
    <row r="55" spans="12:24" ht="18.75" customHeight="1">
      <c r="O55" s="21">
        <v>16</v>
      </c>
      <c r="P55" s="21">
        <f t="shared" ref="P55:U55" si="30">VLOOKUP(P89,$L$37:$M$51,2,0)</f>
        <v>2048</v>
      </c>
      <c r="Q55" s="21">
        <f t="shared" si="30"/>
        <v>2048</v>
      </c>
      <c r="R55" s="21">
        <f t="shared" si="30"/>
        <v>3072</v>
      </c>
      <c r="S55" s="21">
        <f t="shared" si="30"/>
        <v>4096</v>
      </c>
      <c r="T55" s="21">
        <f t="shared" si="30"/>
        <v>4096</v>
      </c>
      <c r="U55" s="21">
        <f t="shared" si="30"/>
        <v>6144</v>
      </c>
      <c r="V55" s="21">
        <f t="shared" ref="V55:X55" si="31">VLOOKUP(V89,$L$37:$M$51,2,0)</f>
        <v>8192</v>
      </c>
      <c r="W55" s="21" t="str">
        <f t="shared" si="31"/>
        <v>要問合せ</v>
      </c>
      <c r="X55" s="21" t="str">
        <f t="shared" si="31"/>
        <v>要問合せ</v>
      </c>
    </row>
    <row r="56" spans="12:24" ht="18.75" customHeight="1">
      <c r="O56" s="21">
        <v>17</v>
      </c>
      <c r="P56" s="21">
        <f t="shared" ref="P56:U56" si="32">VLOOKUP(P90,$L$37:$M$51,2,0)</f>
        <v>2048</v>
      </c>
      <c r="Q56" s="21">
        <f t="shared" si="32"/>
        <v>2048</v>
      </c>
      <c r="R56" s="21">
        <f t="shared" si="32"/>
        <v>3072</v>
      </c>
      <c r="S56" s="21">
        <f t="shared" si="32"/>
        <v>4096</v>
      </c>
      <c r="T56" s="21">
        <f t="shared" si="32"/>
        <v>4096</v>
      </c>
      <c r="U56" s="21">
        <f t="shared" si="32"/>
        <v>6144</v>
      </c>
      <c r="V56" s="21">
        <f t="shared" ref="V56:X56" si="33">VLOOKUP(V90,$L$37:$M$51,2,0)</f>
        <v>8192</v>
      </c>
      <c r="W56" s="21" t="str">
        <f t="shared" si="33"/>
        <v>要問合せ</v>
      </c>
      <c r="X56" s="21" t="str">
        <f t="shared" si="33"/>
        <v>要問合せ</v>
      </c>
    </row>
    <row r="57" spans="12:24" ht="18.75" customHeight="1">
      <c r="O57" s="21">
        <v>18</v>
      </c>
      <c r="P57" s="21">
        <f t="shared" ref="P57:U57" si="34">VLOOKUP(P91,$L$37:$M$51,2,0)</f>
        <v>2048</v>
      </c>
      <c r="Q57" s="21">
        <f t="shared" si="34"/>
        <v>2048</v>
      </c>
      <c r="R57" s="21">
        <f t="shared" si="34"/>
        <v>3072</v>
      </c>
      <c r="S57" s="21">
        <f t="shared" si="34"/>
        <v>4096</v>
      </c>
      <c r="T57" s="21">
        <f t="shared" si="34"/>
        <v>4096</v>
      </c>
      <c r="U57" s="21">
        <f t="shared" si="34"/>
        <v>6144</v>
      </c>
      <c r="V57" s="21">
        <f t="shared" ref="V57:X57" si="35">VLOOKUP(V91,$L$37:$M$51,2,0)</f>
        <v>8192</v>
      </c>
      <c r="W57" s="21" t="str">
        <f t="shared" si="35"/>
        <v>要問合せ</v>
      </c>
      <c r="X57" s="21" t="str">
        <f t="shared" si="35"/>
        <v>要問合せ</v>
      </c>
    </row>
    <row r="58" spans="12:24" ht="18.75" customHeight="1">
      <c r="O58" s="21">
        <v>19</v>
      </c>
      <c r="P58" s="21">
        <f t="shared" ref="P58:U58" si="36">VLOOKUP(P92,$L$37:$M$51,2,0)</f>
        <v>2048</v>
      </c>
      <c r="Q58" s="21">
        <f t="shared" si="36"/>
        <v>2048</v>
      </c>
      <c r="R58" s="21">
        <f t="shared" si="36"/>
        <v>3072</v>
      </c>
      <c r="S58" s="21">
        <f t="shared" si="36"/>
        <v>4096</v>
      </c>
      <c r="T58" s="21">
        <f t="shared" si="36"/>
        <v>4096</v>
      </c>
      <c r="U58" s="21">
        <f t="shared" si="36"/>
        <v>6144</v>
      </c>
      <c r="V58" s="21">
        <f t="shared" ref="V58:X58" si="37">VLOOKUP(V92,$L$37:$M$51,2,0)</f>
        <v>8192</v>
      </c>
      <c r="W58" s="21" t="str">
        <f t="shared" si="37"/>
        <v>要問合せ</v>
      </c>
      <c r="X58" s="21" t="str">
        <f t="shared" si="37"/>
        <v>要問合せ</v>
      </c>
    </row>
    <row r="59" spans="12:24" ht="18.75" customHeight="1">
      <c r="O59" s="144">
        <v>20</v>
      </c>
      <c r="P59" s="21">
        <f t="shared" ref="P59:U59" si="38">VLOOKUP(P93,$L$37:$M$51,2,0)</f>
        <v>2048</v>
      </c>
      <c r="Q59" s="21">
        <f t="shared" si="38"/>
        <v>2048</v>
      </c>
      <c r="R59" s="21">
        <f t="shared" si="38"/>
        <v>3072</v>
      </c>
      <c r="S59" s="21">
        <f t="shared" si="38"/>
        <v>4096</v>
      </c>
      <c r="T59" s="21">
        <f t="shared" si="38"/>
        <v>4096</v>
      </c>
      <c r="U59" s="21">
        <f t="shared" si="38"/>
        <v>6144</v>
      </c>
      <c r="V59" s="21">
        <f t="shared" ref="V59:X59" si="39">VLOOKUP(V93,$L$37:$M$51,2,0)</f>
        <v>8192</v>
      </c>
      <c r="W59" s="21" t="str">
        <f t="shared" si="39"/>
        <v>要問合せ</v>
      </c>
      <c r="X59" s="21" t="str">
        <f t="shared" si="39"/>
        <v>要問合せ</v>
      </c>
    </row>
    <row r="60" spans="12:24" ht="18.75" customHeight="1">
      <c r="O60" s="21">
        <v>21</v>
      </c>
      <c r="P60" s="21">
        <f t="shared" ref="P60:U60" si="40">VLOOKUP(P94,$L$37:$M$51,2,0)</f>
        <v>4096</v>
      </c>
      <c r="Q60" s="21">
        <f t="shared" si="40"/>
        <v>4096</v>
      </c>
      <c r="R60" s="21">
        <f t="shared" si="40"/>
        <v>6144</v>
      </c>
      <c r="S60" s="21">
        <f t="shared" si="40"/>
        <v>6144</v>
      </c>
      <c r="T60" s="21">
        <f t="shared" si="40"/>
        <v>6144</v>
      </c>
      <c r="U60" s="21">
        <f t="shared" si="40"/>
        <v>8192</v>
      </c>
      <c r="V60" s="21" t="str">
        <f t="shared" ref="V60:X60" si="41">VLOOKUP(V94,$L$37:$M$51,2,0)</f>
        <v>要問合せ</v>
      </c>
      <c r="W60" s="21" t="str">
        <f t="shared" si="41"/>
        <v>要問合せ</v>
      </c>
      <c r="X60" s="21" t="str">
        <f t="shared" si="41"/>
        <v>要問合せ</v>
      </c>
    </row>
    <row r="61" spans="12:24" ht="18.75" customHeight="1">
      <c r="O61" s="21">
        <v>22</v>
      </c>
      <c r="P61" s="21">
        <f t="shared" ref="P61:U61" si="42">VLOOKUP(P95,$L$37:$M$51,2,0)</f>
        <v>4096</v>
      </c>
      <c r="Q61" s="21">
        <f t="shared" si="42"/>
        <v>4096</v>
      </c>
      <c r="R61" s="21">
        <f t="shared" si="42"/>
        <v>6144</v>
      </c>
      <c r="S61" s="21">
        <f t="shared" si="42"/>
        <v>6144</v>
      </c>
      <c r="T61" s="21">
        <f t="shared" si="42"/>
        <v>6144</v>
      </c>
      <c r="U61" s="21">
        <f t="shared" si="42"/>
        <v>8192</v>
      </c>
      <c r="V61" s="21" t="str">
        <f t="shared" ref="V61:X61" si="43">VLOOKUP(V95,$L$37:$M$51,2,0)</f>
        <v>要問合せ</v>
      </c>
      <c r="W61" s="21" t="str">
        <f t="shared" si="43"/>
        <v>要問合せ</v>
      </c>
      <c r="X61" s="21" t="str">
        <f t="shared" si="43"/>
        <v>要問合せ</v>
      </c>
    </row>
    <row r="62" spans="12:24" ht="18.75" customHeight="1">
      <c r="O62" s="21">
        <v>23</v>
      </c>
      <c r="P62" s="21">
        <f t="shared" ref="P62:U62" si="44">VLOOKUP(P96,$L$37:$M$51,2,0)</f>
        <v>4096</v>
      </c>
      <c r="Q62" s="21">
        <f t="shared" si="44"/>
        <v>4096</v>
      </c>
      <c r="R62" s="21">
        <f t="shared" si="44"/>
        <v>6144</v>
      </c>
      <c r="S62" s="21">
        <f t="shared" si="44"/>
        <v>6144</v>
      </c>
      <c r="T62" s="21">
        <f t="shared" si="44"/>
        <v>6144</v>
      </c>
      <c r="U62" s="21">
        <f t="shared" si="44"/>
        <v>8192</v>
      </c>
      <c r="V62" s="21" t="str">
        <f t="shared" ref="V62:X62" si="45">VLOOKUP(V96,$L$37:$M$51,2,0)</f>
        <v>要問合せ</v>
      </c>
      <c r="W62" s="21" t="str">
        <f t="shared" si="45"/>
        <v>要問合せ</v>
      </c>
      <c r="X62" s="21" t="str">
        <f t="shared" si="45"/>
        <v>要問合せ</v>
      </c>
    </row>
    <row r="63" spans="12:24" ht="18.75" customHeight="1">
      <c r="O63" s="21">
        <v>24</v>
      </c>
      <c r="P63" s="21">
        <f t="shared" ref="P63:U63" si="46">VLOOKUP(P97,$L$37:$M$51,2,0)</f>
        <v>4096</v>
      </c>
      <c r="Q63" s="21">
        <f t="shared" si="46"/>
        <v>4096</v>
      </c>
      <c r="R63" s="21">
        <f t="shared" si="46"/>
        <v>6144</v>
      </c>
      <c r="S63" s="21">
        <f t="shared" si="46"/>
        <v>6144</v>
      </c>
      <c r="T63" s="21">
        <f t="shared" si="46"/>
        <v>6144</v>
      </c>
      <c r="U63" s="21">
        <f t="shared" si="46"/>
        <v>8192</v>
      </c>
      <c r="V63" s="21" t="str">
        <f t="shared" ref="V63:X63" si="47">VLOOKUP(V97,$L$37:$M$51,2,0)</f>
        <v>要問合せ</v>
      </c>
      <c r="W63" s="21" t="str">
        <f t="shared" si="47"/>
        <v>要問合せ</v>
      </c>
      <c r="X63" s="21" t="str">
        <f t="shared" si="47"/>
        <v>要問合せ</v>
      </c>
    </row>
    <row r="64" spans="12:24" ht="18.75" customHeight="1">
      <c r="O64" s="21">
        <v>25</v>
      </c>
      <c r="P64" s="21">
        <f t="shared" ref="P64:U64" si="48">VLOOKUP(P98,$L$37:$M$51,2,0)</f>
        <v>4096</v>
      </c>
      <c r="Q64" s="21">
        <f t="shared" si="48"/>
        <v>4096</v>
      </c>
      <c r="R64" s="21">
        <f t="shared" si="48"/>
        <v>6144</v>
      </c>
      <c r="S64" s="21">
        <f t="shared" si="48"/>
        <v>6144</v>
      </c>
      <c r="T64" s="21">
        <f t="shared" si="48"/>
        <v>6144</v>
      </c>
      <c r="U64" s="21">
        <f t="shared" si="48"/>
        <v>8192</v>
      </c>
      <c r="V64" s="21" t="str">
        <f t="shared" ref="V64:X64" si="49">VLOOKUP(V98,$L$37:$M$51,2,0)</f>
        <v>要問合せ</v>
      </c>
      <c r="W64" s="21" t="str">
        <f t="shared" si="49"/>
        <v>要問合せ</v>
      </c>
      <c r="X64" s="21" t="str">
        <f t="shared" si="49"/>
        <v>要問合せ</v>
      </c>
    </row>
    <row r="65" spans="12:24" ht="18.75" customHeight="1">
      <c r="O65" s="21">
        <v>26</v>
      </c>
      <c r="P65" s="21">
        <f t="shared" ref="P65:U65" si="50">VLOOKUP(P99,$L$37:$M$51,2,0)</f>
        <v>4096</v>
      </c>
      <c r="Q65" s="21">
        <f t="shared" si="50"/>
        <v>4096</v>
      </c>
      <c r="R65" s="21">
        <f t="shared" si="50"/>
        <v>6144</v>
      </c>
      <c r="S65" s="21">
        <f t="shared" si="50"/>
        <v>6144</v>
      </c>
      <c r="T65" s="21">
        <f t="shared" si="50"/>
        <v>6144</v>
      </c>
      <c r="U65" s="21">
        <f t="shared" si="50"/>
        <v>8192</v>
      </c>
      <c r="V65" s="21" t="str">
        <f t="shared" ref="V65:X65" si="51">VLOOKUP(V99,$L$37:$M$51,2,0)</f>
        <v>要問合せ</v>
      </c>
      <c r="W65" s="21" t="str">
        <f t="shared" si="51"/>
        <v>要問合せ</v>
      </c>
      <c r="X65" s="21" t="str">
        <f t="shared" si="51"/>
        <v>要問合せ</v>
      </c>
    </row>
    <row r="66" spans="12:24" ht="18.75" customHeight="1">
      <c r="O66" s="21">
        <v>27</v>
      </c>
      <c r="P66" s="21">
        <f t="shared" ref="P66:U66" si="52">VLOOKUP(P100,$L$37:$M$51,2,0)</f>
        <v>4096</v>
      </c>
      <c r="Q66" s="21">
        <f t="shared" si="52"/>
        <v>4096</v>
      </c>
      <c r="R66" s="21">
        <f t="shared" si="52"/>
        <v>6144</v>
      </c>
      <c r="S66" s="21">
        <f t="shared" si="52"/>
        <v>6144</v>
      </c>
      <c r="T66" s="21">
        <f t="shared" si="52"/>
        <v>6144</v>
      </c>
      <c r="U66" s="21">
        <f t="shared" si="52"/>
        <v>8192</v>
      </c>
      <c r="V66" s="21" t="str">
        <f t="shared" ref="V66:X66" si="53">VLOOKUP(V100,$L$37:$M$51,2,0)</f>
        <v>要問合せ</v>
      </c>
      <c r="W66" s="21" t="str">
        <f t="shared" si="53"/>
        <v>要問合せ</v>
      </c>
      <c r="X66" s="21" t="str">
        <f t="shared" si="53"/>
        <v>要問合せ</v>
      </c>
    </row>
    <row r="67" spans="12:24" ht="18.75" customHeight="1">
      <c r="O67" s="21">
        <v>28</v>
      </c>
      <c r="P67" s="21">
        <f t="shared" ref="P67:U67" si="54">VLOOKUP(P101,$L$37:$M$51,2,0)</f>
        <v>4096</v>
      </c>
      <c r="Q67" s="21">
        <f t="shared" si="54"/>
        <v>4096</v>
      </c>
      <c r="R67" s="21">
        <f t="shared" si="54"/>
        <v>6144</v>
      </c>
      <c r="S67" s="21">
        <f t="shared" si="54"/>
        <v>6144</v>
      </c>
      <c r="T67" s="21">
        <f t="shared" si="54"/>
        <v>6144</v>
      </c>
      <c r="U67" s="21">
        <f t="shared" si="54"/>
        <v>8192</v>
      </c>
      <c r="V67" s="21" t="str">
        <f t="shared" ref="V67:X67" si="55">VLOOKUP(V101,$L$37:$M$51,2,0)</f>
        <v>要問合せ</v>
      </c>
      <c r="W67" s="21" t="str">
        <f t="shared" si="55"/>
        <v>要問合せ</v>
      </c>
      <c r="X67" s="21" t="str">
        <f t="shared" si="55"/>
        <v>要問合せ</v>
      </c>
    </row>
    <row r="68" spans="12:24" ht="18.75" customHeight="1">
      <c r="O68" s="21">
        <v>29</v>
      </c>
      <c r="P68" s="21">
        <f t="shared" ref="P68:U68" si="56">VLOOKUP(P102,$L$37:$M$51,2,0)</f>
        <v>4096</v>
      </c>
      <c r="Q68" s="21">
        <f t="shared" si="56"/>
        <v>4096</v>
      </c>
      <c r="R68" s="21">
        <f t="shared" si="56"/>
        <v>6144</v>
      </c>
      <c r="S68" s="21">
        <f t="shared" si="56"/>
        <v>6144</v>
      </c>
      <c r="T68" s="21">
        <f t="shared" si="56"/>
        <v>6144</v>
      </c>
      <c r="U68" s="21">
        <f t="shared" si="56"/>
        <v>8192</v>
      </c>
      <c r="V68" s="21" t="str">
        <f t="shared" ref="V68:X68" si="57">VLOOKUP(V102,$L$37:$M$51,2,0)</f>
        <v>要問合せ</v>
      </c>
      <c r="W68" s="21" t="str">
        <f t="shared" si="57"/>
        <v>要問合せ</v>
      </c>
      <c r="X68" s="21" t="str">
        <f t="shared" si="57"/>
        <v>要問合せ</v>
      </c>
    </row>
    <row r="69" spans="12:24" ht="18.75" customHeight="1">
      <c r="O69" s="21">
        <v>30</v>
      </c>
      <c r="P69" s="21">
        <f t="shared" ref="P69:U69" si="58">VLOOKUP(P103,$L$37:$M$51,2,0)</f>
        <v>4096</v>
      </c>
      <c r="Q69" s="21">
        <f t="shared" si="58"/>
        <v>4096</v>
      </c>
      <c r="R69" s="21">
        <f t="shared" si="58"/>
        <v>6144</v>
      </c>
      <c r="S69" s="21">
        <f t="shared" si="58"/>
        <v>6144</v>
      </c>
      <c r="T69" s="21">
        <f t="shared" si="58"/>
        <v>6144</v>
      </c>
      <c r="U69" s="21">
        <f t="shared" si="58"/>
        <v>8192</v>
      </c>
      <c r="V69" s="21" t="str">
        <f t="shared" ref="V69:X69" si="59">VLOOKUP(V103,$L$37:$M$51,2,0)</f>
        <v>要問合せ</v>
      </c>
      <c r="W69" s="21" t="str">
        <f t="shared" si="59"/>
        <v>要問合せ</v>
      </c>
      <c r="X69" s="21" t="str">
        <f t="shared" si="59"/>
        <v>要問合せ</v>
      </c>
    </row>
    <row r="71" spans="12:24" ht="18.75" customHeight="1">
      <c r="O71" s="46"/>
      <c r="P71" s="46">
        <v>25</v>
      </c>
      <c r="Q71" s="46">
        <v>60</v>
      </c>
      <c r="R71" s="46">
        <v>90</v>
      </c>
      <c r="S71" s="46">
        <v>120</v>
      </c>
      <c r="T71" s="46">
        <v>150</v>
      </c>
      <c r="U71" s="46">
        <v>300</v>
      </c>
      <c r="V71" s="46"/>
      <c r="W71" s="46"/>
      <c r="X71" s="46"/>
    </row>
    <row r="72" spans="12:24" ht="18.75" customHeight="1">
      <c r="O72" s="21"/>
      <c r="P72" s="21">
        <v>1</v>
      </c>
      <c r="Q72" s="21">
        <v>2</v>
      </c>
      <c r="R72" s="21">
        <v>3</v>
      </c>
      <c r="S72" s="21">
        <v>4</v>
      </c>
      <c r="T72" s="21">
        <v>5</v>
      </c>
      <c r="U72" s="21">
        <v>6</v>
      </c>
      <c r="V72" s="21">
        <v>7</v>
      </c>
      <c r="W72" s="21">
        <v>8</v>
      </c>
      <c r="X72" s="21">
        <v>9</v>
      </c>
    </row>
    <row r="73" spans="12:24" ht="18.75" customHeight="1">
      <c r="O73" s="21"/>
      <c r="P73" s="21" t="s">
        <v>45</v>
      </c>
      <c r="Q73" s="21" t="s">
        <v>46</v>
      </c>
      <c r="R73" s="21" t="s">
        <v>47</v>
      </c>
      <c r="S73" s="21" t="s">
        <v>41</v>
      </c>
      <c r="T73" s="21" t="s">
        <v>42</v>
      </c>
      <c r="U73" s="21" t="s">
        <v>49</v>
      </c>
      <c r="V73" s="21" t="s">
        <v>217</v>
      </c>
      <c r="W73" s="21" t="s">
        <v>218</v>
      </c>
      <c r="X73" s="21" t="s">
        <v>219</v>
      </c>
    </row>
    <row r="74" spans="12:24" ht="18.75" customHeight="1">
      <c r="L74" s="46" t="s">
        <v>214</v>
      </c>
      <c r="M74" s="46" t="s">
        <v>215</v>
      </c>
      <c r="O74" s="144">
        <v>1</v>
      </c>
      <c r="P74" s="144">
        <v>1</v>
      </c>
      <c r="Q74" s="144">
        <v>2</v>
      </c>
      <c r="R74" s="144">
        <v>3</v>
      </c>
      <c r="S74" s="144">
        <v>4</v>
      </c>
      <c r="T74" s="144">
        <v>4</v>
      </c>
      <c r="U74" s="144">
        <v>5</v>
      </c>
      <c r="V74" s="21">
        <v>6</v>
      </c>
      <c r="W74" s="21">
        <v>7</v>
      </c>
      <c r="X74" s="21">
        <v>9</v>
      </c>
    </row>
    <row r="75" spans="12:24" ht="18.75" customHeight="1">
      <c r="L75" s="46">
        <v>1</v>
      </c>
      <c r="M75" s="46">
        <v>256</v>
      </c>
      <c r="O75" s="21">
        <v>2</v>
      </c>
      <c r="P75" s="21">
        <v>2</v>
      </c>
      <c r="Q75" s="21">
        <v>3</v>
      </c>
      <c r="R75" s="21">
        <v>4</v>
      </c>
      <c r="S75" s="21">
        <v>5</v>
      </c>
      <c r="T75" s="21">
        <v>5</v>
      </c>
      <c r="U75" s="21">
        <v>6</v>
      </c>
      <c r="V75" s="21">
        <v>7</v>
      </c>
      <c r="W75" s="21">
        <v>8</v>
      </c>
      <c r="X75" s="21">
        <v>10</v>
      </c>
    </row>
    <row r="76" spans="12:24" ht="18.75" customHeight="1">
      <c r="L76" s="46">
        <v>2</v>
      </c>
      <c r="M76" s="46">
        <v>384</v>
      </c>
      <c r="O76" s="144">
        <v>3</v>
      </c>
      <c r="P76" s="144">
        <v>2</v>
      </c>
      <c r="Q76" s="144">
        <v>3</v>
      </c>
      <c r="R76" s="144">
        <v>4</v>
      </c>
      <c r="S76" s="144">
        <v>5</v>
      </c>
      <c r="T76" s="144">
        <v>5</v>
      </c>
      <c r="U76" s="144">
        <v>6</v>
      </c>
      <c r="V76" s="21">
        <v>7</v>
      </c>
      <c r="W76" s="21">
        <v>8</v>
      </c>
      <c r="X76" s="21">
        <v>10</v>
      </c>
    </row>
    <row r="77" spans="12:24" ht="18.75" customHeight="1">
      <c r="L77" s="46">
        <v>3</v>
      </c>
      <c r="M77" s="46">
        <v>512</v>
      </c>
      <c r="O77" s="21">
        <v>4</v>
      </c>
      <c r="P77" s="21">
        <v>3</v>
      </c>
      <c r="Q77" s="21">
        <v>4</v>
      </c>
      <c r="R77" s="21">
        <v>5</v>
      </c>
      <c r="S77" s="21">
        <v>6</v>
      </c>
      <c r="T77" s="21">
        <v>6</v>
      </c>
      <c r="U77" s="21">
        <v>7</v>
      </c>
      <c r="V77" s="21">
        <v>8</v>
      </c>
      <c r="W77" s="21">
        <v>9</v>
      </c>
      <c r="X77" s="21">
        <v>11</v>
      </c>
    </row>
    <row r="78" spans="12:24" ht="18.75" customHeight="1">
      <c r="L78" s="46">
        <v>4</v>
      </c>
      <c r="M78" s="46">
        <v>768</v>
      </c>
      <c r="O78" s="144">
        <v>5</v>
      </c>
      <c r="P78" s="144">
        <v>3</v>
      </c>
      <c r="Q78" s="144">
        <v>4</v>
      </c>
      <c r="R78" s="144">
        <v>5</v>
      </c>
      <c r="S78" s="144">
        <v>6</v>
      </c>
      <c r="T78" s="144">
        <v>6</v>
      </c>
      <c r="U78" s="144">
        <v>7</v>
      </c>
      <c r="V78" s="21">
        <v>8</v>
      </c>
      <c r="W78" s="21">
        <v>9</v>
      </c>
      <c r="X78" s="21">
        <v>11</v>
      </c>
    </row>
    <row r="79" spans="12:24" ht="18.75" customHeight="1">
      <c r="L79" s="46">
        <v>5</v>
      </c>
      <c r="M79" s="46">
        <v>1024</v>
      </c>
      <c r="O79" s="21">
        <v>6</v>
      </c>
      <c r="P79" s="21">
        <v>4</v>
      </c>
      <c r="Q79" s="21">
        <v>5</v>
      </c>
      <c r="R79" s="21">
        <v>6</v>
      </c>
      <c r="S79" s="21">
        <v>7</v>
      </c>
      <c r="T79" s="21">
        <v>7</v>
      </c>
      <c r="U79" s="21">
        <v>8</v>
      </c>
      <c r="V79" s="21">
        <v>9</v>
      </c>
      <c r="W79" s="21">
        <v>10</v>
      </c>
      <c r="X79" s="21">
        <v>14</v>
      </c>
    </row>
    <row r="80" spans="12:24" ht="18.75" customHeight="1">
      <c r="L80" s="46">
        <v>6</v>
      </c>
      <c r="M80" s="46">
        <v>1536</v>
      </c>
      <c r="O80" s="21">
        <v>7</v>
      </c>
      <c r="P80" s="21">
        <v>4</v>
      </c>
      <c r="Q80" s="21">
        <v>5</v>
      </c>
      <c r="R80" s="21">
        <v>6</v>
      </c>
      <c r="S80" s="21">
        <v>7</v>
      </c>
      <c r="T80" s="21">
        <v>7</v>
      </c>
      <c r="U80" s="21">
        <v>8</v>
      </c>
      <c r="V80" s="21">
        <v>9</v>
      </c>
      <c r="W80" s="21">
        <v>10</v>
      </c>
      <c r="X80" s="21">
        <v>14</v>
      </c>
    </row>
    <row r="81" spans="12:24" ht="18.75" customHeight="1">
      <c r="L81" s="46">
        <v>7</v>
      </c>
      <c r="M81" s="46">
        <v>2048</v>
      </c>
      <c r="O81" s="21">
        <v>8</v>
      </c>
      <c r="P81" s="21">
        <v>4</v>
      </c>
      <c r="Q81" s="21">
        <v>5</v>
      </c>
      <c r="R81" s="21">
        <v>6</v>
      </c>
      <c r="S81" s="21">
        <v>7</v>
      </c>
      <c r="T81" s="21">
        <v>7</v>
      </c>
      <c r="U81" s="21">
        <v>8</v>
      </c>
      <c r="V81" s="21">
        <v>9</v>
      </c>
      <c r="W81" s="21">
        <v>10</v>
      </c>
      <c r="X81" s="21">
        <v>14</v>
      </c>
    </row>
    <row r="82" spans="12:24" ht="18.75" customHeight="1">
      <c r="L82" s="46">
        <v>8</v>
      </c>
      <c r="M82" s="46">
        <v>3072</v>
      </c>
      <c r="O82" s="21">
        <v>9</v>
      </c>
      <c r="P82" s="21">
        <v>4</v>
      </c>
      <c r="Q82" s="21">
        <v>5</v>
      </c>
      <c r="R82" s="21">
        <v>6</v>
      </c>
      <c r="S82" s="21">
        <v>7</v>
      </c>
      <c r="T82" s="21">
        <v>7</v>
      </c>
      <c r="U82" s="21">
        <v>8</v>
      </c>
      <c r="V82" s="21">
        <v>9</v>
      </c>
      <c r="W82" s="21">
        <v>10</v>
      </c>
      <c r="X82" s="21">
        <v>14</v>
      </c>
    </row>
    <row r="83" spans="12:24" ht="18.75" customHeight="1">
      <c r="L83" s="46">
        <v>9</v>
      </c>
      <c r="M83" s="46">
        <v>4096</v>
      </c>
      <c r="O83" s="144">
        <v>10</v>
      </c>
      <c r="P83" s="144">
        <v>4</v>
      </c>
      <c r="Q83" s="144">
        <v>5</v>
      </c>
      <c r="R83" s="144">
        <v>6</v>
      </c>
      <c r="S83" s="144">
        <v>7</v>
      </c>
      <c r="T83" s="144">
        <v>7</v>
      </c>
      <c r="U83" s="144">
        <v>8</v>
      </c>
      <c r="V83" s="21">
        <v>9</v>
      </c>
      <c r="W83" s="21">
        <v>10</v>
      </c>
      <c r="X83" s="21">
        <v>14</v>
      </c>
    </row>
    <row r="84" spans="12:24" ht="18.75" customHeight="1">
      <c r="L84" s="46">
        <v>10</v>
      </c>
      <c r="M84" s="46">
        <v>6144</v>
      </c>
      <c r="O84" s="21">
        <v>11</v>
      </c>
      <c r="P84" s="21">
        <v>5</v>
      </c>
      <c r="Q84" s="21">
        <v>6</v>
      </c>
      <c r="R84" s="21">
        <v>7</v>
      </c>
      <c r="S84" s="21">
        <v>8</v>
      </c>
      <c r="T84" s="21">
        <v>8</v>
      </c>
      <c r="U84" s="21">
        <v>9</v>
      </c>
      <c r="V84" s="21">
        <v>10</v>
      </c>
      <c r="W84" s="21">
        <v>11</v>
      </c>
      <c r="X84" s="21">
        <v>14</v>
      </c>
    </row>
    <row r="85" spans="12:24" ht="18.75" customHeight="1">
      <c r="L85" s="46">
        <v>11</v>
      </c>
      <c r="M85" s="46">
        <v>8192</v>
      </c>
      <c r="O85" s="21">
        <v>12</v>
      </c>
      <c r="P85" s="21">
        <v>5</v>
      </c>
      <c r="Q85" s="21">
        <v>6</v>
      </c>
      <c r="R85" s="21">
        <v>7</v>
      </c>
      <c r="S85" s="21">
        <v>8</v>
      </c>
      <c r="T85" s="21">
        <v>8</v>
      </c>
      <c r="U85" s="21">
        <v>9</v>
      </c>
      <c r="V85" s="21">
        <v>10</v>
      </c>
      <c r="W85" s="21">
        <v>11</v>
      </c>
      <c r="X85" s="21">
        <v>14</v>
      </c>
    </row>
    <row r="86" spans="12:24" ht="18.75" customHeight="1">
      <c r="L86" s="46">
        <v>12</v>
      </c>
      <c r="M86" s="46"/>
      <c r="O86" s="21">
        <v>13</v>
      </c>
      <c r="P86" s="21">
        <v>5</v>
      </c>
      <c r="Q86" s="21">
        <v>6</v>
      </c>
      <c r="R86" s="21">
        <v>7</v>
      </c>
      <c r="S86" s="21">
        <v>8</v>
      </c>
      <c r="T86" s="21">
        <v>8</v>
      </c>
      <c r="U86" s="21">
        <v>9</v>
      </c>
      <c r="V86" s="21">
        <v>10</v>
      </c>
      <c r="W86" s="21">
        <v>11</v>
      </c>
      <c r="X86" s="21">
        <v>14</v>
      </c>
    </row>
    <row r="87" spans="12:24" ht="18.75" customHeight="1">
      <c r="L87" s="46">
        <v>13</v>
      </c>
      <c r="M87" s="46"/>
      <c r="O87" s="21">
        <v>14</v>
      </c>
      <c r="P87" s="21">
        <v>5</v>
      </c>
      <c r="Q87" s="21">
        <v>6</v>
      </c>
      <c r="R87" s="21">
        <v>7</v>
      </c>
      <c r="S87" s="21">
        <v>8</v>
      </c>
      <c r="T87" s="21">
        <v>8</v>
      </c>
      <c r="U87" s="21">
        <v>9</v>
      </c>
      <c r="V87" s="21">
        <v>10</v>
      </c>
      <c r="W87" s="21">
        <v>11</v>
      </c>
      <c r="X87" s="21">
        <v>14</v>
      </c>
    </row>
    <row r="88" spans="12:24" ht="18.75" customHeight="1">
      <c r="L88" s="46">
        <v>14</v>
      </c>
      <c r="M88" s="46" t="s">
        <v>216</v>
      </c>
      <c r="O88" s="144">
        <v>15</v>
      </c>
      <c r="P88" s="144">
        <v>5</v>
      </c>
      <c r="Q88" s="144">
        <v>6</v>
      </c>
      <c r="R88" s="144">
        <v>7</v>
      </c>
      <c r="S88" s="144">
        <v>8</v>
      </c>
      <c r="T88" s="144">
        <v>8</v>
      </c>
      <c r="U88" s="144">
        <v>9</v>
      </c>
      <c r="V88" s="21">
        <v>10</v>
      </c>
      <c r="W88" s="21">
        <v>11</v>
      </c>
      <c r="X88" s="21">
        <v>14</v>
      </c>
    </row>
    <row r="89" spans="12:24" ht="18.75" customHeight="1">
      <c r="O89" s="21">
        <v>16</v>
      </c>
      <c r="P89" s="21">
        <v>7</v>
      </c>
      <c r="Q89" s="21">
        <v>7</v>
      </c>
      <c r="R89" s="21">
        <v>8</v>
      </c>
      <c r="S89" s="21">
        <v>9</v>
      </c>
      <c r="T89" s="21">
        <v>9</v>
      </c>
      <c r="U89" s="21">
        <v>10</v>
      </c>
      <c r="V89" s="21">
        <v>11</v>
      </c>
      <c r="W89" s="21">
        <v>14</v>
      </c>
      <c r="X89" s="21">
        <v>14</v>
      </c>
    </row>
    <row r="90" spans="12:24" ht="18.75" customHeight="1">
      <c r="O90" s="21">
        <v>17</v>
      </c>
      <c r="P90" s="21">
        <v>7</v>
      </c>
      <c r="Q90" s="21">
        <v>7</v>
      </c>
      <c r="R90" s="21">
        <v>8</v>
      </c>
      <c r="S90" s="21">
        <v>9</v>
      </c>
      <c r="T90" s="21">
        <v>9</v>
      </c>
      <c r="U90" s="21">
        <v>10</v>
      </c>
      <c r="V90" s="21">
        <v>11</v>
      </c>
      <c r="W90" s="21">
        <v>14</v>
      </c>
      <c r="X90" s="21">
        <v>14</v>
      </c>
    </row>
    <row r="91" spans="12:24" ht="18.75" customHeight="1">
      <c r="O91" s="21">
        <v>18</v>
      </c>
      <c r="P91" s="21">
        <v>7</v>
      </c>
      <c r="Q91" s="21">
        <v>7</v>
      </c>
      <c r="R91" s="21">
        <v>8</v>
      </c>
      <c r="S91" s="21">
        <v>9</v>
      </c>
      <c r="T91" s="21">
        <v>9</v>
      </c>
      <c r="U91" s="21">
        <v>10</v>
      </c>
      <c r="V91" s="21">
        <v>11</v>
      </c>
      <c r="W91" s="21">
        <v>14</v>
      </c>
      <c r="X91" s="21">
        <v>14</v>
      </c>
    </row>
    <row r="92" spans="12:24" ht="18.75" customHeight="1">
      <c r="O92" s="21">
        <v>19</v>
      </c>
      <c r="P92" s="21">
        <v>7</v>
      </c>
      <c r="Q92" s="21">
        <v>7</v>
      </c>
      <c r="R92" s="21">
        <v>8</v>
      </c>
      <c r="S92" s="21">
        <v>9</v>
      </c>
      <c r="T92" s="21">
        <v>9</v>
      </c>
      <c r="U92" s="21">
        <v>10</v>
      </c>
      <c r="V92" s="21">
        <v>11</v>
      </c>
      <c r="W92" s="21">
        <v>14</v>
      </c>
      <c r="X92" s="21">
        <v>14</v>
      </c>
    </row>
    <row r="93" spans="12:24" ht="18.75" customHeight="1">
      <c r="O93" s="144">
        <v>20</v>
      </c>
      <c r="P93" s="144">
        <v>7</v>
      </c>
      <c r="Q93" s="144">
        <v>7</v>
      </c>
      <c r="R93" s="144">
        <v>8</v>
      </c>
      <c r="S93" s="144">
        <v>9</v>
      </c>
      <c r="T93" s="144">
        <v>9</v>
      </c>
      <c r="U93" s="144">
        <v>10</v>
      </c>
      <c r="V93" s="21">
        <v>11</v>
      </c>
      <c r="W93" s="21">
        <v>14</v>
      </c>
      <c r="X93" s="21">
        <v>14</v>
      </c>
    </row>
    <row r="94" spans="12:24" ht="18.75" customHeight="1">
      <c r="O94" s="21">
        <v>21</v>
      </c>
      <c r="P94" s="21">
        <v>9</v>
      </c>
      <c r="Q94" s="21">
        <v>9</v>
      </c>
      <c r="R94" s="21">
        <v>10</v>
      </c>
      <c r="S94" s="21">
        <v>10</v>
      </c>
      <c r="T94" s="21">
        <v>10</v>
      </c>
      <c r="U94" s="21">
        <v>11</v>
      </c>
      <c r="V94" s="21">
        <v>14</v>
      </c>
      <c r="W94" s="21">
        <v>14</v>
      </c>
      <c r="X94" s="21">
        <v>14</v>
      </c>
    </row>
    <row r="95" spans="12:24" ht="18.75" customHeight="1">
      <c r="O95" s="21">
        <v>22</v>
      </c>
      <c r="P95" s="21">
        <v>9</v>
      </c>
      <c r="Q95" s="21">
        <v>9</v>
      </c>
      <c r="R95" s="21">
        <v>10</v>
      </c>
      <c r="S95" s="21">
        <v>10</v>
      </c>
      <c r="T95" s="21">
        <v>10</v>
      </c>
      <c r="U95" s="21">
        <v>11</v>
      </c>
      <c r="V95" s="21">
        <v>14</v>
      </c>
      <c r="W95" s="21">
        <v>14</v>
      </c>
      <c r="X95" s="21">
        <v>14</v>
      </c>
    </row>
    <row r="96" spans="12:24" ht="18.75" customHeight="1">
      <c r="O96" s="21">
        <v>23</v>
      </c>
      <c r="P96" s="21">
        <v>9</v>
      </c>
      <c r="Q96" s="21">
        <v>9</v>
      </c>
      <c r="R96" s="21">
        <v>10</v>
      </c>
      <c r="S96" s="21">
        <v>10</v>
      </c>
      <c r="T96" s="21">
        <v>10</v>
      </c>
      <c r="U96" s="21">
        <v>11</v>
      </c>
      <c r="V96" s="21">
        <v>14</v>
      </c>
      <c r="W96" s="21">
        <v>14</v>
      </c>
      <c r="X96" s="21">
        <v>14</v>
      </c>
    </row>
    <row r="97" spans="15:24" ht="18.75" customHeight="1">
      <c r="O97" s="21">
        <v>24</v>
      </c>
      <c r="P97" s="21">
        <v>9</v>
      </c>
      <c r="Q97" s="21">
        <v>9</v>
      </c>
      <c r="R97" s="21">
        <v>10</v>
      </c>
      <c r="S97" s="21">
        <v>10</v>
      </c>
      <c r="T97" s="21">
        <v>10</v>
      </c>
      <c r="U97" s="21">
        <v>11</v>
      </c>
      <c r="V97" s="21">
        <v>14</v>
      </c>
      <c r="W97" s="21">
        <v>14</v>
      </c>
      <c r="X97" s="21">
        <v>14</v>
      </c>
    </row>
    <row r="98" spans="15:24" ht="18.75" customHeight="1">
      <c r="O98" s="21">
        <v>25</v>
      </c>
      <c r="P98" s="21">
        <v>9</v>
      </c>
      <c r="Q98" s="21">
        <v>9</v>
      </c>
      <c r="R98" s="21">
        <v>10</v>
      </c>
      <c r="S98" s="21">
        <v>10</v>
      </c>
      <c r="T98" s="21">
        <v>10</v>
      </c>
      <c r="U98" s="21">
        <v>11</v>
      </c>
      <c r="V98" s="21">
        <v>14</v>
      </c>
      <c r="W98" s="21">
        <v>14</v>
      </c>
      <c r="X98" s="21">
        <v>14</v>
      </c>
    </row>
    <row r="99" spans="15:24" ht="18.75" customHeight="1">
      <c r="O99" s="21">
        <v>26</v>
      </c>
      <c r="P99" s="21">
        <v>9</v>
      </c>
      <c r="Q99" s="21">
        <v>9</v>
      </c>
      <c r="R99" s="21">
        <v>10</v>
      </c>
      <c r="S99" s="21">
        <v>10</v>
      </c>
      <c r="T99" s="21">
        <v>10</v>
      </c>
      <c r="U99" s="21">
        <v>11</v>
      </c>
      <c r="V99" s="21">
        <v>14</v>
      </c>
      <c r="W99" s="21">
        <v>14</v>
      </c>
      <c r="X99" s="21">
        <v>14</v>
      </c>
    </row>
    <row r="100" spans="15:24" ht="18.75" customHeight="1">
      <c r="O100" s="21">
        <v>27</v>
      </c>
      <c r="P100" s="21">
        <v>9</v>
      </c>
      <c r="Q100" s="21">
        <v>9</v>
      </c>
      <c r="R100" s="21">
        <v>10</v>
      </c>
      <c r="S100" s="21">
        <v>10</v>
      </c>
      <c r="T100" s="21">
        <v>10</v>
      </c>
      <c r="U100" s="21">
        <v>11</v>
      </c>
      <c r="V100" s="21">
        <v>14</v>
      </c>
      <c r="W100" s="21">
        <v>14</v>
      </c>
      <c r="X100" s="21">
        <v>14</v>
      </c>
    </row>
    <row r="101" spans="15:24" ht="18.75" customHeight="1">
      <c r="O101" s="21">
        <v>28</v>
      </c>
      <c r="P101" s="21">
        <v>9</v>
      </c>
      <c r="Q101" s="21">
        <v>9</v>
      </c>
      <c r="R101" s="21">
        <v>10</v>
      </c>
      <c r="S101" s="21">
        <v>10</v>
      </c>
      <c r="T101" s="21">
        <v>10</v>
      </c>
      <c r="U101" s="21">
        <v>11</v>
      </c>
      <c r="V101" s="21">
        <v>14</v>
      </c>
      <c r="W101" s="21">
        <v>14</v>
      </c>
      <c r="X101" s="21">
        <v>14</v>
      </c>
    </row>
    <row r="102" spans="15:24" ht="18.75" customHeight="1">
      <c r="O102" s="21">
        <v>29</v>
      </c>
      <c r="P102" s="21">
        <v>9</v>
      </c>
      <c r="Q102" s="21">
        <v>9</v>
      </c>
      <c r="R102" s="21">
        <v>10</v>
      </c>
      <c r="S102" s="21">
        <v>10</v>
      </c>
      <c r="T102" s="21">
        <v>10</v>
      </c>
      <c r="U102" s="21">
        <v>11</v>
      </c>
      <c r="V102" s="21">
        <v>14</v>
      </c>
      <c r="W102" s="21">
        <v>14</v>
      </c>
      <c r="X102" s="21">
        <v>14</v>
      </c>
    </row>
    <row r="103" spans="15:24" ht="18.75" customHeight="1">
      <c r="O103" s="144">
        <v>30</v>
      </c>
      <c r="P103" s="144">
        <v>9</v>
      </c>
      <c r="Q103" s="144">
        <v>9</v>
      </c>
      <c r="R103" s="144">
        <v>10</v>
      </c>
      <c r="S103" s="144">
        <v>10</v>
      </c>
      <c r="T103" s="144">
        <v>10</v>
      </c>
      <c r="U103" s="144">
        <v>11</v>
      </c>
      <c r="V103" s="21">
        <v>14</v>
      </c>
      <c r="W103" s="21">
        <v>14</v>
      </c>
      <c r="X103" s="21">
        <v>14</v>
      </c>
    </row>
  </sheetData>
  <sheetCalcPr fullCalcOnLoad="1"/>
  <sheetProtection algorithmName="SHA-512" hashValue="VsO/gbF5PQgZoZj3JmJIKCh/JcQg8IwMr/BQXcJpH5dYOL3vji0ZeYau0r4TllstoO+akAdPOYsRLEk/1dcn7A==" saltValue="ZsSBMlUAGKfe1moY89E8lw==" spinCount="100000" sheet="1"/>
  <mergeCells count="2">
    <mergeCell ref="C2:I3"/>
    <mergeCell ref="G14:I14"/>
  </mergeCells>
  <phoneticPr fontId="1"/>
  <dataValidations count="2">
    <dataValidation type="list" allowBlank="1" showInputMessage="1" showErrorMessage="1" sqref="D6">
      <formula1>"3840*2160,2560*1920,2048*1536,1920*1080,1280*960,1280*720,800*600,640*480,320*240"</formula1>
    </dataValidation>
    <dataValidation type="list" allowBlank="1" showInputMessage="1" showErrorMessage="1" sqref="D12">
      <formula1>"H.264,M-JPEG"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9"/>
  <sheetViews>
    <sheetView zoomScaleNormal="100" workbookViewId="0">
      <selection activeCell="B2" sqref="B2:L3"/>
    </sheetView>
  </sheetViews>
  <sheetFormatPr defaultRowHeight="15.75" customHeight="1"/>
  <cols>
    <col min="1" max="1" width="3.5" style="1" customWidth="1"/>
    <col min="2" max="2" width="7.375" style="1" customWidth="1"/>
    <col min="3" max="8" width="9" style="1"/>
    <col min="9" max="11" width="12" style="1" customWidth="1"/>
    <col min="12" max="12" width="22" style="1" customWidth="1"/>
    <col min="13" max="13" width="4" style="1" customWidth="1"/>
    <col min="14" max="16384" width="9" style="1"/>
  </cols>
  <sheetData>
    <row r="2" spans="2:12" ht="15.75" customHeight="1">
      <c r="B2" s="84" t="s">
        <v>19</v>
      </c>
      <c r="C2" s="85"/>
      <c r="D2" s="85"/>
      <c r="E2" s="85"/>
      <c r="F2" s="85"/>
      <c r="G2" s="85"/>
      <c r="H2" s="85"/>
      <c r="I2" s="85"/>
      <c r="J2" s="85"/>
      <c r="K2" s="85"/>
      <c r="L2" s="86"/>
    </row>
    <row r="3" spans="2:12" ht="15.75" customHeight="1">
      <c r="B3" s="87"/>
      <c r="C3" s="88"/>
      <c r="D3" s="88"/>
      <c r="E3" s="88"/>
      <c r="F3" s="88"/>
      <c r="G3" s="88"/>
      <c r="H3" s="88"/>
      <c r="I3" s="88"/>
      <c r="J3" s="88"/>
      <c r="K3" s="88"/>
      <c r="L3" s="89"/>
    </row>
    <row r="5" spans="2:12" ht="18.75" customHeight="1">
      <c r="B5" s="2"/>
      <c r="C5" s="3"/>
      <c r="D5" s="3"/>
      <c r="E5" s="3"/>
      <c r="F5" s="3"/>
      <c r="G5" s="4"/>
      <c r="I5" s="26" t="s">
        <v>4</v>
      </c>
      <c r="J5" s="27" t="s">
        <v>3</v>
      </c>
      <c r="K5" s="28" t="s">
        <v>5</v>
      </c>
      <c r="L5" s="101" t="s">
        <v>9</v>
      </c>
    </row>
    <row r="6" spans="2:12" ht="18.75" customHeight="1">
      <c r="B6" s="5"/>
      <c r="C6" s="6"/>
      <c r="D6" s="6"/>
      <c r="E6" s="6"/>
      <c r="F6" s="6"/>
      <c r="G6" s="7"/>
      <c r="I6" s="57" t="s">
        <v>0</v>
      </c>
      <c r="J6" s="58" t="s">
        <v>1</v>
      </c>
      <c r="K6" s="59" t="s">
        <v>2</v>
      </c>
      <c r="L6" s="102"/>
    </row>
    <row r="7" spans="2:12" ht="18.75" customHeight="1">
      <c r="B7" s="5"/>
      <c r="C7" s="6"/>
      <c r="D7" s="6"/>
      <c r="E7" s="6"/>
      <c r="F7" s="6"/>
      <c r="G7" s="7"/>
      <c r="I7" s="11">
        <f>ROUND(DEGREES(ATAN(K7/J7/2))*2,1)</f>
        <v>136.4</v>
      </c>
      <c r="J7" s="12">
        <v>10</v>
      </c>
      <c r="K7" s="13">
        <v>50</v>
      </c>
      <c r="L7" s="103" t="s">
        <v>10</v>
      </c>
    </row>
    <row r="8" spans="2:12" ht="18.75" customHeight="1">
      <c r="B8" s="5"/>
      <c r="C8" s="6"/>
      <c r="D8" s="6"/>
      <c r="E8" s="6"/>
      <c r="F8" s="6"/>
      <c r="G8" s="7"/>
      <c r="I8" s="14">
        <f>ROUND(DEGREES(ATAN(K8/J8/2))*2,1)</f>
        <v>112.6</v>
      </c>
      <c r="J8" s="15">
        <v>10</v>
      </c>
      <c r="K8" s="16">
        <v>30</v>
      </c>
      <c r="L8" s="104"/>
    </row>
    <row r="9" spans="2:12" ht="18.75" customHeight="1">
      <c r="B9" s="5"/>
      <c r="C9" s="6"/>
      <c r="D9" s="6"/>
      <c r="E9" s="6"/>
      <c r="F9" s="6"/>
      <c r="G9" s="7"/>
      <c r="I9" s="14">
        <f t="shared" ref="I9:I19" si="0">ROUND(DEGREES(ATAN(K9/J9/2))*2,1)</f>
        <v>90</v>
      </c>
      <c r="J9" s="15">
        <v>10</v>
      </c>
      <c r="K9" s="16">
        <v>20</v>
      </c>
      <c r="L9" s="16"/>
    </row>
    <row r="10" spans="2:12" ht="18.75" customHeight="1">
      <c r="B10" s="5"/>
      <c r="C10" s="6"/>
      <c r="D10" s="6"/>
      <c r="E10" s="6"/>
      <c r="F10" s="6"/>
      <c r="G10" s="7"/>
      <c r="I10" s="14">
        <f t="shared" si="0"/>
        <v>73.7</v>
      </c>
      <c r="J10" s="15">
        <v>10</v>
      </c>
      <c r="K10" s="16">
        <v>15</v>
      </c>
      <c r="L10" s="105" t="s">
        <v>11</v>
      </c>
    </row>
    <row r="11" spans="2:12" ht="18.75" customHeight="1">
      <c r="B11" s="5"/>
      <c r="C11" s="6"/>
      <c r="D11" s="6"/>
      <c r="E11" s="6"/>
      <c r="F11" s="6"/>
      <c r="G11" s="7"/>
      <c r="I11" s="14">
        <f t="shared" si="0"/>
        <v>53.1</v>
      </c>
      <c r="J11" s="15">
        <v>10</v>
      </c>
      <c r="K11" s="16">
        <v>10</v>
      </c>
      <c r="L11" s="104"/>
    </row>
    <row r="12" spans="2:12" ht="18.75" customHeight="1">
      <c r="B12" s="5"/>
      <c r="C12" s="6"/>
      <c r="D12" s="6"/>
      <c r="E12" s="6"/>
      <c r="F12" s="6"/>
      <c r="G12" s="7"/>
      <c r="I12" s="14">
        <f t="shared" si="0"/>
        <v>43.6</v>
      </c>
      <c r="J12" s="15">
        <v>10</v>
      </c>
      <c r="K12" s="16">
        <v>8</v>
      </c>
      <c r="L12" s="16"/>
    </row>
    <row r="13" spans="2:12" ht="18.75" customHeight="1">
      <c r="B13" s="5"/>
      <c r="C13" s="6"/>
      <c r="D13" s="6"/>
      <c r="E13" s="6"/>
      <c r="F13" s="6"/>
      <c r="G13" s="7"/>
      <c r="I13" s="14">
        <f t="shared" si="0"/>
        <v>33.4</v>
      </c>
      <c r="J13" s="15">
        <v>10</v>
      </c>
      <c r="K13" s="16">
        <v>6</v>
      </c>
      <c r="L13" s="16" t="s">
        <v>12</v>
      </c>
    </row>
    <row r="14" spans="2:12" ht="18.75" customHeight="1">
      <c r="B14" s="5"/>
      <c r="C14" s="6"/>
      <c r="D14" s="6"/>
      <c r="E14" s="6"/>
      <c r="F14" s="6"/>
      <c r="G14" s="7"/>
      <c r="I14" s="14">
        <f>ROUND(DEGREES(ATAN(K14/J14/2))*2,1)</f>
        <v>22.6</v>
      </c>
      <c r="J14" s="15">
        <v>10</v>
      </c>
      <c r="K14" s="16">
        <v>4</v>
      </c>
      <c r="L14" s="16"/>
    </row>
    <row r="15" spans="2:12" ht="18.75" customHeight="1">
      <c r="B15" s="5"/>
      <c r="C15" s="6"/>
      <c r="D15" s="6"/>
      <c r="E15" s="6"/>
      <c r="F15" s="6"/>
      <c r="G15" s="7"/>
      <c r="I15" s="14">
        <f t="shared" si="0"/>
        <v>11.4</v>
      </c>
      <c r="J15" s="15">
        <v>10</v>
      </c>
      <c r="K15" s="16">
        <v>2</v>
      </c>
      <c r="L15" s="16" t="s">
        <v>13</v>
      </c>
    </row>
    <row r="16" spans="2:12" ht="18.75" customHeight="1">
      <c r="B16" s="5"/>
      <c r="C16" s="6"/>
      <c r="D16" s="6"/>
      <c r="E16" s="6"/>
      <c r="F16" s="6"/>
      <c r="G16" s="7"/>
      <c r="I16" s="14">
        <f t="shared" si="0"/>
        <v>5.7</v>
      </c>
      <c r="J16" s="15">
        <v>10</v>
      </c>
      <c r="K16" s="16">
        <v>1</v>
      </c>
      <c r="L16" s="16" t="s">
        <v>15</v>
      </c>
    </row>
    <row r="17" spans="2:12" ht="18.75" customHeight="1">
      <c r="B17" s="5"/>
      <c r="C17" s="6"/>
      <c r="D17" s="6"/>
      <c r="E17" s="6"/>
      <c r="F17" s="6"/>
      <c r="G17" s="7"/>
      <c r="I17" s="14">
        <f t="shared" si="0"/>
        <v>2.9</v>
      </c>
      <c r="J17" s="15">
        <v>10</v>
      </c>
      <c r="K17" s="16">
        <v>0.5</v>
      </c>
      <c r="L17" s="16"/>
    </row>
    <row r="18" spans="2:12" ht="18.75" customHeight="1">
      <c r="B18" s="5"/>
      <c r="C18" s="6"/>
      <c r="D18" s="6"/>
      <c r="E18" s="6"/>
      <c r="F18" s="6"/>
      <c r="G18" s="7"/>
      <c r="I18" s="14">
        <f t="shared" si="0"/>
        <v>1.7</v>
      </c>
      <c r="J18" s="15">
        <v>10</v>
      </c>
      <c r="K18" s="16">
        <v>0.3</v>
      </c>
      <c r="L18" s="16" t="s">
        <v>14</v>
      </c>
    </row>
    <row r="19" spans="2:12" ht="18.75" customHeight="1">
      <c r="B19" s="5"/>
      <c r="C19" s="6"/>
      <c r="D19" s="6"/>
      <c r="E19" s="6"/>
      <c r="F19" s="6"/>
      <c r="G19" s="7"/>
      <c r="I19" s="14">
        <f t="shared" si="0"/>
        <v>1.1000000000000001</v>
      </c>
      <c r="J19" s="15">
        <v>10</v>
      </c>
      <c r="K19" s="16">
        <v>0.2</v>
      </c>
      <c r="L19" s="16"/>
    </row>
    <row r="20" spans="2:12" ht="18.75" customHeight="1">
      <c r="B20" s="5"/>
      <c r="C20" s="6"/>
      <c r="D20" s="6"/>
      <c r="E20" s="6"/>
      <c r="F20" s="6"/>
      <c r="G20" s="7"/>
      <c r="I20" s="17">
        <f>ROUND(DEGREES(ATAN(K20/J20/2))*2,1)</f>
        <v>0.6</v>
      </c>
      <c r="J20" s="18">
        <v>10</v>
      </c>
      <c r="K20" s="19">
        <v>0.1</v>
      </c>
      <c r="L20" s="19"/>
    </row>
    <row r="21" spans="2:12" ht="9" customHeight="1">
      <c r="B21" s="5"/>
      <c r="C21" s="6"/>
      <c r="D21" s="6"/>
      <c r="E21" s="6"/>
      <c r="F21" s="6"/>
      <c r="G21" s="7"/>
    </row>
    <row r="22" spans="2:12" ht="18.75" customHeight="1" thickBot="1">
      <c r="B22" s="5"/>
      <c r="C22" s="6"/>
      <c r="D22" s="6"/>
      <c r="E22" s="6"/>
      <c r="F22" s="6"/>
      <c r="G22" s="7"/>
      <c r="I22" s="106" t="s">
        <v>6</v>
      </c>
      <c r="J22" s="98"/>
      <c r="K22" s="98"/>
      <c r="L22" s="100"/>
    </row>
    <row r="23" spans="2:12" ht="18.75" customHeight="1" thickBot="1">
      <c r="B23" s="5"/>
      <c r="C23" s="6"/>
      <c r="D23" s="6"/>
      <c r="E23" s="6"/>
      <c r="F23" s="6"/>
      <c r="G23" s="7"/>
      <c r="I23" s="65">
        <f>ROUND(DEGREES(ATAN(K23/J23/2))*2,1)</f>
        <v>53.1</v>
      </c>
      <c r="J23" s="60">
        <v>10</v>
      </c>
      <c r="K23" s="61">
        <v>10</v>
      </c>
      <c r="L23" s="25" t="s">
        <v>16</v>
      </c>
    </row>
    <row r="24" spans="2:12" ht="9" customHeight="1">
      <c r="B24" s="5"/>
      <c r="C24" s="6"/>
      <c r="D24" s="6"/>
      <c r="E24" s="6"/>
      <c r="F24" s="6"/>
      <c r="G24" s="7"/>
      <c r="I24" s="22"/>
      <c r="J24" s="23"/>
      <c r="K24" s="23"/>
      <c r="L24" s="24"/>
    </row>
    <row r="25" spans="2:12" ht="18.75" customHeight="1" thickBot="1">
      <c r="B25" s="5"/>
      <c r="C25" s="6"/>
      <c r="D25" s="6"/>
      <c r="E25" s="6"/>
      <c r="F25" s="6"/>
      <c r="G25" s="7"/>
      <c r="I25" s="97" t="s">
        <v>7</v>
      </c>
      <c r="J25" s="99"/>
      <c r="K25" s="98"/>
      <c r="L25" s="100"/>
    </row>
    <row r="26" spans="2:12" ht="18.75" customHeight="1" thickBot="1">
      <c r="B26" s="5"/>
      <c r="C26" s="6"/>
      <c r="D26" s="6"/>
      <c r="E26" s="6"/>
      <c r="F26" s="6"/>
      <c r="G26" s="7"/>
      <c r="I26" s="63">
        <v>33.299999999999997</v>
      </c>
      <c r="J26" s="66">
        <f>ROUND(K26/2/TAN(RADIANS(I26/2)),1)</f>
        <v>10</v>
      </c>
      <c r="K26" s="62">
        <v>6</v>
      </c>
      <c r="L26" s="25" t="s">
        <v>17</v>
      </c>
    </row>
    <row r="27" spans="2:12" ht="9" customHeight="1">
      <c r="B27" s="5"/>
      <c r="C27" s="6"/>
      <c r="D27" s="6"/>
      <c r="E27" s="6"/>
      <c r="F27" s="6"/>
      <c r="G27" s="7"/>
      <c r="I27" s="23"/>
      <c r="J27" s="23"/>
      <c r="K27" s="23"/>
      <c r="L27" s="24"/>
    </row>
    <row r="28" spans="2:12" ht="18.75" customHeight="1" thickBot="1">
      <c r="B28" s="5"/>
      <c r="C28" s="6"/>
      <c r="D28" s="6"/>
      <c r="E28" s="6"/>
      <c r="F28" s="6"/>
      <c r="G28" s="7"/>
      <c r="I28" s="97" t="s">
        <v>8</v>
      </c>
      <c r="J28" s="98"/>
      <c r="K28" s="99"/>
      <c r="L28" s="100"/>
    </row>
    <row r="29" spans="2:12" ht="18.75" customHeight="1" thickBot="1">
      <c r="B29" s="8"/>
      <c r="C29" s="9"/>
      <c r="D29" s="9"/>
      <c r="E29" s="9"/>
      <c r="F29" s="9"/>
      <c r="G29" s="10"/>
      <c r="I29" s="64">
        <v>11.4</v>
      </c>
      <c r="J29" s="63">
        <v>10</v>
      </c>
      <c r="K29" s="66">
        <f>ROUND(2*J29*TAN(RADIANS(I29/2)),1)</f>
        <v>2</v>
      </c>
      <c r="L29" s="20" t="s">
        <v>18</v>
      </c>
    </row>
  </sheetData>
  <sheetProtection algorithmName="SHA-512" hashValue="aEeOcyUmg2xClxGO23qg4/uaUOQ36o1PIbXpq6eX8UOvQIq5bnYBl7ZY6hy/zo30p5FughWBHMfyk/emqhzGBQ==" saltValue="Ny2AHlhmjyozmiIF6QEW/Q==" spinCount="100000" sheet="1"/>
  <mergeCells count="7">
    <mergeCell ref="I28:L28"/>
    <mergeCell ref="L5:L6"/>
    <mergeCell ref="B2:L3"/>
    <mergeCell ref="L7:L8"/>
    <mergeCell ref="L10:L11"/>
    <mergeCell ref="I22:L22"/>
    <mergeCell ref="I25:L25"/>
  </mergeCells>
  <phoneticPr fontId="1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A2" sqref="A2:E3"/>
    </sheetView>
  </sheetViews>
  <sheetFormatPr defaultColWidth="17.375" defaultRowHeight="21.75" customHeight="1"/>
  <cols>
    <col min="1" max="1" width="17.375" style="67" customWidth="1"/>
    <col min="2" max="2" width="15.375" style="67" customWidth="1"/>
    <col min="3" max="5" width="18.375" style="24" customWidth="1"/>
    <col min="6" max="16384" width="17.375" style="24"/>
  </cols>
  <sheetData>
    <row r="1" spans="1:5" ht="12" customHeight="1"/>
    <row r="2" spans="1:5" ht="21.75" customHeight="1">
      <c r="A2" s="84" t="s">
        <v>212</v>
      </c>
      <c r="B2" s="85"/>
      <c r="C2" s="85"/>
      <c r="D2" s="85"/>
      <c r="E2" s="86"/>
    </row>
    <row r="3" spans="1:5" ht="21.75" customHeight="1">
      <c r="A3" s="87"/>
      <c r="B3" s="88"/>
      <c r="C3" s="88"/>
      <c r="D3" s="88"/>
      <c r="E3" s="89"/>
    </row>
    <row r="4" spans="1:5" ht="12.75" customHeight="1"/>
    <row r="5" spans="1:5" ht="21.75" customHeight="1">
      <c r="A5" s="68" t="s">
        <v>90</v>
      </c>
      <c r="B5" s="69"/>
      <c r="C5" s="70" t="s">
        <v>91</v>
      </c>
      <c r="D5" s="70" t="s">
        <v>92</v>
      </c>
      <c r="E5" s="71" t="s">
        <v>93</v>
      </c>
    </row>
    <row r="6" spans="1:5" ht="21.75" customHeight="1">
      <c r="A6" s="113" t="s">
        <v>94</v>
      </c>
      <c r="B6" s="72" t="s">
        <v>139</v>
      </c>
      <c r="C6" s="109" t="s">
        <v>95</v>
      </c>
      <c r="D6" s="73" t="s">
        <v>140</v>
      </c>
      <c r="E6" s="111" t="s">
        <v>96</v>
      </c>
    </row>
    <row r="7" spans="1:5" ht="21.75" customHeight="1">
      <c r="A7" s="107"/>
      <c r="B7" s="74" t="s">
        <v>137</v>
      </c>
      <c r="C7" s="110"/>
      <c r="D7" s="15" t="s">
        <v>102</v>
      </c>
      <c r="E7" s="112"/>
    </row>
    <row r="8" spans="1:5" ht="21.75" customHeight="1">
      <c r="A8" s="116" t="s">
        <v>162</v>
      </c>
      <c r="B8" s="117"/>
      <c r="C8" s="15" t="s">
        <v>210</v>
      </c>
      <c r="D8" s="120" t="s">
        <v>97</v>
      </c>
      <c r="E8" s="122" t="s">
        <v>98</v>
      </c>
    </row>
    <row r="9" spans="1:5" ht="21.75" customHeight="1">
      <c r="A9" s="118"/>
      <c r="B9" s="119"/>
      <c r="C9" s="124" t="s">
        <v>211</v>
      </c>
      <c r="D9" s="121"/>
      <c r="E9" s="123"/>
    </row>
    <row r="10" spans="1:5" ht="21.75" customHeight="1">
      <c r="A10" s="107" t="s">
        <v>161</v>
      </c>
      <c r="B10" s="108"/>
      <c r="C10" s="15" t="s">
        <v>99</v>
      </c>
      <c r="D10" s="15" t="s">
        <v>100</v>
      </c>
      <c r="E10" s="16">
        <v>123456</v>
      </c>
    </row>
    <row r="11" spans="1:5" ht="21.75" customHeight="1">
      <c r="A11" s="107" t="s">
        <v>160</v>
      </c>
      <c r="B11" s="108"/>
      <c r="C11" s="15" t="s">
        <v>101</v>
      </c>
      <c r="D11" s="15" t="s">
        <v>102</v>
      </c>
      <c r="E11" s="16">
        <v>9999</v>
      </c>
    </row>
    <row r="12" spans="1:5" ht="21.75" customHeight="1">
      <c r="A12" s="107" t="s">
        <v>159</v>
      </c>
      <c r="B12" s="108"/>
      <c r="C12" s="15" t="s">
        <v>103</v>
      </c>
      <c r="D12" s="15" t="s">
        <v>102</v>
      </c>
      <c r="E12" s="16" t="s">
        <v>102</v>
      </c>
    </row>
    <row r="13" spans="1:5" ht="21.75" customHeight="1">
      <c r="A13" s="107" t="s">
        <v>158</v>
      </c>
      <c r="B13" s="108"/>
      <c r="C13" s="15" t="s">
        <v>104</v>
      </c>
      <c r="D13" s="15" t="s">
        <v>105</v>
      </c>
      <c r="E13" s="16" t="s">
        <v>106</v>
      </c>
    </row>
    <row r="14" spans="1:5" ht="21.75" customHeight="1">
      <c r="A14" s="107" t="s">
        <v>157</v>
      </c>
      <c r="B14" s="108"/>
      <c r="C14" s="15" t="s">
        <v>107</v>
      </c>
      <c r="D14" s="15" t="s">
        <v>102</v>
      </c>
      <c r="E14" s="16" t="s">
        <v>102</v>
      </c>
    </row>
    <row r="15" spans="1:5" ht="21.75" customHeight="1">
      <c r="A15" s="107" t="s">
        <v>138</v>
      </c>
      <c r="B15" s="74" t="s">
        <v>136</v>
      </c>
      <c r="C15" s="110" t="s">
        <v>109</v>
      </c>
      <c r="D15" s="110" t="s">
        <v>108</v>
      </c>
      <c r="E15" s="16" t="s">
        <v>110</v>
      </c>
    </row>
    <row r="16" spans="1:5" ht="21.75" customHeight="1">
      <c r="A16" s="107"/>
      <c r="B16" s="74" t="s">
        <v>111</v>
      </c>
      <c r="C16" s="110"/>
      <c r="D16" s="110"/>
      <c r="E16" s="16" t="s">
        <v>111</v>
      </c>
    </row>
    <row r="17" spans="1:5" ht="21.75" customHeight="1">
      <c r="A17" s="107"/>
      <c r="B17" s="74" t="s">
        <v>137</v>
      </c>
      <c r="C17" s="110"/>
      <c r="D17" s="110"/>
      <c r="E17" s="16" t="s">
        <v>112</v>
      </c>
    </row>
    <row r="18" spans="1:5" ht="21.75" customHeight="1">
      <c r="A18" s="107" t="s">
        <v>156</v>
      </c>
      <c r="B18" s="108"/>
      <c r="C18" s="15" t="s">
        <v>141</v>
      </c>
      <c r="D18" s="15" t="s">
        <v>114</v>
      </c>
      <c r="E18" s="16" t="s">
        <v>102</v>
      </c>
    </row>
    <row r="19" spans="1:5" ht="21.75" customHeight="1">
      <c r="A19" s="107" t="s">
        <v>155</v>
      </c>
      <c r="B19" s="108"/>
      <c r="C19" s="15" t="s">
        <v>142</v>
      </c>
      <c r="D19" s="15" t="s">
        <v>114</v>
      </c>
      <c r="E19" s="16" t="s">
        <v>143</v>
      </c>
    </row>
    <row r="20" spans="1:5" ht="21.75" customHeight="1">
      <c r="A20" s="107" t="s">
        <v>154</v>
      </c>
      <c r="B20" s="108"/>
      <c r="C20" s="15" t="s">
        <v>113</v>
      </c>
      <c r="D20" s="15" t="s">
        <v>114</v>
      </c>
      <c r="E20" s="16" t="s">
        <v>115</v>
      </c>
    </row>
    <row r="21" spans="1:5" ht="21.75" customHeight="1">
      <c r="A21" s="116" t="s">
        <v>153</v>
      </c>
      <c r="B21" s="117"/>
      <c r="C21" s="120" t="s">
        <v>116</v>
      </c>
      <c r="D21" s="120" t="s">
        <v>102</v>
      </c>
      <c r="E21" s="16" t="s">
        <v>106</v>
      </c>
    </row>
    <row r="22" spans="1:5" ht="21.75" customHeight="1">
      <c r="A22" s="118"/>
      <c r="B22" s="119"/>
      <c r="C22" s="121"/>
      <c r="D22" s="121"/>
      <c r="E22" s="125" t="s">
        <v>213</v>
      </c>
    </row>
    <row r="23" spans="1:5" ht="21.75" customHeight="1">
      <c r="A23" s="107" t="s">
        <v>152</v>
      </c>
      <c r="B23" s="108"/>
      <c r="C23" s="15" t="s">
        <v>117</v>
      </c>
      <c r="D23" s="15" t="s">
        <v>114</v>
      </c>
      <c r="E23" s="16" t="s">
        <v>102</v>
      </c>
    </row>
    <row r="24" spans="1:5" ht="21.75" customHeight="1">
      <c r="A24" s="107" t="s">
        <v>151</v>
      </c>
      <c r="B24" s="108"/>
      <c r="C24" s="15" t="s">
        <v>118</v>
      </c>
      <c r="D24" s="15" t="s">
        <v>102</v>
      </c>
      <c r="E24" s="16" t="s">
        <v>119</v>
      </c>
    </row>
    <row r="25" spans="1:5" ht="21.75" customHeight="1">
      <c r="A25" s="107" t="s">
        <v>150</v>
      </c>
      <c r="B25" s="108"/>
      <c r="C25" s="15" t="s">
        <v>120</v>
      </c>
      <c r="D25" s="15" t="s">
        <v>102</v>
      </c>
      <c r="E25" s="16">
        <v>1234</v>
      </c>
    </row>
    <row r="26" spans="1:5" ht="21.75" customHeight="1">
      <c r="A26" s="107" t="s">
        <v>149</v>
      </c>
      <c r="B26" s="108"/>
      <c r="C26" s="15" t="s">
        <v>121</v>
      </c>
      <c r="D26" s="15" t="s">
        <v>102</v>
      </c>
      <c r="E26" s="16" t="s">
        <v>122</v>
      </c>
    </row>
    <row r="27" spans="1:5" ht="21.75" customHeight="1">
      <c r="A27" s="107" t="s">
        <v>133</v>
      </c>
      <c r="B27" s="74" t="s">
        <v>132</v>
      </c>
      <c r="C27" s="15" t="s">
        <v>123</v>
      </c>
      <c r="D27" s="15" t="s">
        <v>106</v>
      </c>
      <c r="E27" s="16" t="s">
        <v>106</v>
      </c>
    </row>
    <row r="28" spans="1:5" ht="21.75" customHeight="1">
      <c r="A28" s="107"/>
      <c r="B28" s="74" t="s">
        <v>135</v>
      </c>
      <c r="C28" s="110" t="s">
        <v>124</v>
      </c>
      <c r="D28" s="110" t="s">
        <v>102</v>
      </c>
      <c r="E28" s="112">
        <v>12345</v>
      </c>
    </row>
    <row r="29" spans="1:5" ht="21.75" customHeight="1">
      <c r="A29" s="107"/>
      <c r="B29" s="74" t="s">
        <v>134</v>
      </c>
      <c r="C29" s="110"/>
      <c r="D29" s="110"/>
      <c r="E29" s="112"/>
    </row>
    <row r="30" spans="1:5" ht="21.75" customHeight="1">
      <c r="A30" s="107" t="s">
        <v>125</v>
      </c>
      <c r="B30" s="108"/>
      <c r="C30" s="15" t="s">
        <v>126</v>
      </c>
      <c r="D30" s="15" t="s">
        <v>102</v>
      </c>
      <c r="E30" s="16" t="s">
        <v>102</v>
      </c>
    </row>
    <row r="31" spans="1:5" ht="21.75" customHeight="1">
      <c r="A31" s="107" t="s">
        <v>148</v>
      </c>
      <c r="B31" s="108"/>
      <c r="C31" s="15" t="s">
        <v>127</v>
      </c>
      <c r="D31" s="15" t="s">
        <v>102</v>
      </c>
      <c r="E31" s="16" t="s">
        <v>102</v>
      </c>
    </row>
    <row r="32" spans="1:5" ht="21.75" customHeight="1">
      <c r="A32" s="107" t="s">
        <v>147</v>
      </c>
      <c r="B32" s="108"/>
      <c r="C32" s="15" t="s">
        <v>128</v>
      </c>
      <c r="D32" s="15" t="s">
        <v>102</v>
      </c>
      <c r="E32" s="16" t="s">
        <v>129</v>
      </c>
    </row>
    <row r="33" spans="1:5" ht="21.75" customHeight="1">
      <c r="A33" s="107" t="s">
        <v>146</v>
      </c>
      <c r="B33" s="108"/>
      <c r="C33" s="15" t="s">
        <v>144</v>
      </c>
      <c r="D33" s="15" t="s">
        <v>114</v>
      </c>
      <c r="E33" s="16" t="s">
        <v>145</v>
      </c>
    </row>
    <row r="34" spans="1:5" ht="21.75" customHeight="1">
      <c r="A34" s="114" t="s">
        <v>130</v>
      </c>
      <c r="B34" s="115"/>
      <c r="C34" s="18" t="s">
        <v>131</v>
      </c>
      <c r="D34" s="18" t="s">
        <v>114</v>
      </c>
      <c r="E34" s="19" t="s">
        <v>106</v>
      </c>
    </row>
  </sheetData>
  <sheetProtection algorithmName="SHA-512" hashValue="KY9x2fCqOSws2V3wpsa3NqsEuBjWqiLe92yn8KKWQx0kpaUG0OP7nap4J5IG/XcL6NMU6ArgkTbZyt3zV5LiYQ==" saltValue="h3wOFMxIrOoj979GsMf1HQ==" spinCount="100000" sheet="1"/>
  <mergeCells count="34">
    <mergeCell ref="A8:B9"/>
    <mergeCell ref="D8:D9"/>
    <mergeCell ref="E8:E9"/>
    <mergeCell ref="A21:B22"/>
    <mergeCell ref="C21:C22"/>
    <mergeCell ref="D21:D22"/>
    <mergeCell ref="A12:B12"/>
    <mergeCell ref="A11:B11"/>
    <mergeCell ref="A10:B10"/>
    <mergeCell ref="A2:E3"/>
    <mergeCell ref="A20:B20"/>
    <mergeCell ref="A19:B19"/>
    <mergeCell ref="A18:B18"/>
    <mergeCell ref="A14:B14"/>
    <mergeCell ref="A13:B13"/>
    <mergeCell ref="A6:A7"/>
    <mergeCell ref="A34:B34"/>
    <mergeCell ref="A33:B33"/>
    <mergeCell ref="A32:B32"/>
    <mergeCell ref="A31:B31"/>
    <mergeCell ref="A30:B30"/>
    <mergeCell ref="A26:B26"/>
    <mergeCell ref="A25:B25"/>
    <mergeCell ref="A24:B24"/>
    <mergeCell ref="A23:B23"/>
    <mergeCell ref="C6:C7"/>
    <mergeCell ref="E6:E7"/>
    <mergeCell ref="C15:C17"/>
    <mergeCell ref="D15:D17"/>
    <mergeCell ref="A27:A29"/>
    <mergeCell ref="C28:C29"/>
    <mergeCell ref="D28:D29"/>
    <mergeCell ref="E28:E29"/>
    <mergeCell ref="A15:A17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機種</vt:lpstr>
      <vt:lpstr>録画日数</vt:lpstr>
      <vt:lpstr>画角</vt:lpstr>
      <vt:lpstr>IDパス</vt:lpstr>
      <vt:lpstr>機種!Print_Area</vt:lpstr>
      <vt:lpstr>録画日数!Print_Area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RODkaji</dc:creator>
  <cp:lastModifiedBy>RODkaji</cp:lastModifiedBy>
  <cp:lastPrinted>2016-06-13T02:29:17Z</cp:lastPrinted>
  <dcterms:created xsi:type="dcterms:W3CDTF">2013-11-12T06:21:19Z</dcterms:created>
  <dcterms:modified xsi:type="dcterms:W3CDTF">2016-06-13T02:29:24Z</dcterms:modified>
</cp:coreProperties>
</file>